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omments1.xml" ContentType="application/vnd.openxmlformats-officedocument.spreadsheetml.comments+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0"/>
  <workbookPr filterPrivacy="1" codeName="ThisWorkbook"/>
  <xr:revisionPtr revIDLastSave="0" documentId="13_ncr:1_{BE4B2115-DB20-4B8A-9E0A-0244043A9232}" xr6:coauthVersionLast="36" xr6:coauthVersionMax="36" xr10:uidLastSave="{00000000-0000-0000-0000-000000000000}"/>
  <bookViews>
    <workbookView xWindow="0" yWindow="0" windowWidth="49380" windowHeight="5415" tabRatio="974" activeTab="2" xr2:uid="{00000000-000D-0000-FFFF-FFFF00000000}"/>
  </bookViews>
  <sheets>
    <sheet name="1. Instructions" sheetId="1" r:id="rId1"/>
    <sheet name="2. LEA Information" sheetId="5" r:id="rId2"/>
    <sheet name="3. Proposed Budget Revision" sheetId="2" r:id="rId3"/>
    <sheet name="4. Planning Year Budget Narrat." sheetId="3" r:id="rId4"/>
    <sheet name="5. Y1 Budget Narrative" sheetId="7" r:id="rId5"/>
    <sheet name="6. Y2 Budget Narrative" sheetId="6" r:id="rId6"/>
    <sheet name="7. Y3 Budget Narrative" sheetId="8" r:id="rId7"/>
    <sheet name="8. Form Approval" sheetId="4" r:id="rId8"/>
  </sheets>
  <externalReferences>
    <externalReference r:id="rId9"/>
  </externalReferences>
  <definedNames>
    <definedName name="_xlnm.Print_Area" localSheetId="3">Table35[#All]</definedName>
    <definedName name="_xlnm.Print_Area" localSheetId="4">Table3556[#All]</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1" i="6" l="1"/>
  <c r="G80" i="6"/>
  <c r="G79" i="6"/>
  <c r="G78" i="6"/>
  <c r="G85" i="6"/>
  <c r="G87" i="6"/>
  <c r="G86" i="6"/>
  <c r="G84" i="6"/>
  <c r="G83" i="6"/>
  <c r="G82" i="6"/>
  <c r="H57" i="6"/>
  <c r="H43" i="6"/>
  <c r="H36" i="6"/>
  <c r="H29" i="6"/>
  <c r="H22" i="6"/>
  <c r="H14" i="6"/>
  <c r="G61" i="6"/>
  <c r="G72" i="6" l="1"/>
  <c r="H53" i="6"/>
  <c r="H72" i="6" l="1"/>
  <c r="H16" i="6"/>
  <c r="G66" i="6"/>
  <c r="F66" i="6"/>
  <c r="H12" i="6"/>
  <c r="H55" i="6"/>
  <c r="G67" i="6" l="1"/>
  <c r="G68" i="6"/>
  <c r="F51" i="6" l="1"/>
  <c r="G65" i="6" l="1"/>
  <c r="G70" i="6"/>
  <c r="G69" i="6"/>
  <c r="G71" i="6"/>
  <c r="F71" i="6"/>
  <c r="F70" i="6"/>
  <c r="F69" i="6"/>
  <c r="F68" i="6"/>
  <c r="F67" i="6"/>
  <c r="F65" i="6"/>
  <c r="G73" i="6" l="1"/>
  <c r="F73" i="6"/>
  <c r="H47" i="6" l="1"/>
  <c r="H50" i="6" l="1"/>
  <c r="H68" i="6" l="1"/>
  <c r="G94" i="7"/>
  <c r="G93" i="7"/>
  <c r="G95" i="7"/>
  <c r="G96" i="7" l="1"/>
  <c r="I61" i="7"/>
  <c r="H61" i="7"/>
  <c r="I32" i="7"/>
  <c r="H32" i="7"/>
  <c r="I17" i="7"/>
  <c r="H17" i="7"/>
  <c r="I42" i="3"/>
  <c r="J42" i="3"/>
  <c r="H29" i="3"/>
  <c r="J29" i="3"/>
  <c r="F29" i="3"/>
  <c r="I29" i="3" s="1"/>
  <c r="I21" i="3"/>
  <c r="J21" i="3"/>
  <c r="I10" i="3"/>
  <c r="I11" i="3"/>
  <c r="I12" i="3"/>
  <c r="I13" i="3"/>
  <c r="I14" i="3"/>
  <c r="I15" i="3"/>
  <c r="I16" i="3"/>
  <c r="I17" i="3"/>
  <c r="I18" i="3"/>
  <c r="I19" i="3"/>
  <c r="I20" i="3"/>
  <c r="I22" i="3"/>
  <c r="I23" i="3"/>
  <c r="I24" i="3"/>
  <c r="I25" i="3"/>
  <c r="I26" i="3"/>
  <c r="I27" i="3"/>
  <c r="I28" i="3"/>
  <c r="I30" i="3"/>
  <c r="I31" i="3"/>
  <c r="I32" i="3"/>
  <c r="I33" i="3"/>
  <c r="I34" i="3"/>
  <c r="I35" i="3"/>
  <c r="I36" i="3"/>
  <c r="I37" i="3"/>
  <c r="I38" i="3"/>
  <c r="I39" i="3"/>
  <c r="I40" i="3"/>
  <c r="I41" i="3"/>
  <c r="I43" i="3"/>
  <c r="I44" i="3"/>
  <c r="I45" i="3"/>
  <c r="I46" i="3"/>
  <c r="I47" i="3"/>
  <c r="H60" i="7" l="1"/>
  <c r="H48" i="7"/>
  <c r="H41" i="7"/>
  <c r="H31" i="7"/>
  <c r="H24" i="7"/>
  <c r="H16" i="7"/>
  <c r="H34" i="3"/>
  <c r="H59" i="7" l="1"/>
  <c r="H30" i="7"/>
  <c r="H15" i="7"/>
  <c r="H33" i="3"/>
  <c r="H58" i="7" l="1"/>
  <c r="H29" i="7"/>
  <c r="H22" i="7"/>
  <c r="H14" i="7"/>
  <c r="H32" i="3"/>
  <c r="H57" i="7" l="1"/>
  <c r="H28" i="7"/>
  <c r="H13" i="7"/>
  <c r="H31" i="3"/>
  <c r="H10" i="3"/>
  <c r="H11" i="3"/>
  <c r="H19" i="3"/>
  <c r="H20" i="3"/>
  <c r="H27" i="3"/>
  <c r="H28" i="3"/>
  <c r="H30" i="3"/>
  <c r="H35" i="3"/>
  <c r="H36" i="3"/>
  <c r="H37" i="3"/>
  <c r="H38" i="3"/>
  <c r="H39" i="3"/>
  <c r="H40" i="3"/>
  <c r="H41" i="3"/>
  <c r="H13" i="6" l="1"/>
  <c r="H10" i="6"/>
  <c r="H11" i="6"/>
  <c r="H15" i="6"/>
  <c r="H17" i="6"/>
  <c r="H18" i="6"/>
  <c r="H19" i="6"/>
  <c r="H20" i="6"/>
  <c r="H21" i="6"/>
  <c r="H23" i="6"/>
  <c r="H24" i="6"/>
  <c r="H25" i="6"/>
  <c r="H26" i="6"/>
  <c r="H27" i="6"/>
  <c r="H28" i="6"/>
  <c r="H30" i="6"/>
  <c r="H31" i="6"/>
  <c r="H32" i="6"/>
  <c r="H33" i="6"/>
  <c r="H34" i="6"/>
  <c r="H35" i="6"/>
  <c r="H37" i="6"/>
  <c r="H38" i="6"/>
  <c r="H39" i="6"/>
  <c r="H41" i="6"/>
  <c r="H42" i="6"/>
  <c r="H44" i="6"/>
  <c r="H45" i="6"/>
  <c r="H46" i="6"/>
  <c r="H48" i="6"/>
  <c r="H83" i="6" s="1"/>
  <c r="H49" i="6"/>
  <c r="H84" i="6" s="1"/>
  <c r="H51" i="6"/>
  <c r="H85" i="6" s="1"/>
  <c r="H52" i="6"/>
  <c r="H86" i="6" s="1"/>
  <c r="H54" i="6"/>
  <c r="H56" i="6"/>
  <c r="H58" i="6"/>
  <c r="H59" i="6"/>
  <c r="H60" i="6"/>
  <c r="H56" i="7"/>
  <c r="H37" i="7"/>
  <c r="H27" i="7"/>
  <c r="H12" i="7"/>
  <c r="H80" i="6" l="1"/>
  <c r="H79" i="6"/>
  <c r="H81" i="6"/>
  <c r="H87" i="6"/>
  <c r="H78" i="6"/>
  <c r="H69" i="6"/>
  <c r="H66" i="6"/>
  <c r="M69" i="6"/>
  <c r="N69" i="6" s="1"/>
  <c r="M70" i="6"/>
  <c r="N70" i="6" s="1"/>
  <c r="M68" i="6"/>
  <c r="N68" i="6" s="1"/>
  <c r="M67" i="6"/>
  <c r="N67" i="6" s="1"/>
  <c r="M65" i="6"/>
  <c r="N65" i="6" s="1"/>
  <c r="M66" i="6"/>
  <c r="N66" i="6" s="1"/>
  <c r="H70" i="6"/>
  <c r="H71" i="6"/>
  <c r="H67" i="6"/>
  <c r="H55" i="7"/>
  <c r="H11" i="7"/>
  <c r="H54" i="7" l="1"/>
  <c r="H25" i="7"/>
  <c r="H10" i="7"/>
  <c r="H18" i="7"/>
  <c r="H19" i="7"/>
  <c r="H20" i="7"/>
  <c r="H21" i="7"/>
  <c r="H23" i="7"/>
  <c r="H33" i="7"/>
  <c r="H34" i="7"/>
  <c r="H35" i="7"/>
  <c r="H36" i="7"/>
  <c r="H38" i="7"/>
  <c r="H39" i="7"/>
  <c r="H40" i="7"/>
  <c r="H42" i="7"/>
  <c r="H43" i="7"/>
  <c r="H44" i="7"/>
  <c r="H45" i="7"/>
  <c r="H46" i="7"/>
  <c r="H47" i="7"/>
  <c r="H49" i="7"/>
  <c r="H50" i="7"/>
  <c r="H51" i="7"/>
  <c r="H52" i="7"/>
  <c r="H53" i="7"/>
  <c r="G10" i="3" l="1"/>
  <c r="G86" i="7" l="1"/>
  <c r="F86" i="7"/>
  <c r="G85" i="7"/>
  <c r="F85" i="7"/>
  <c r="G84" i="7"/>
  <c r="F84" i="7"/>
  <c r="G83" i="7"/>
  <c r="F83" i="7"/>
  <c r="G82" i="7"/>
  <c r="F82" i="7"/>
  <c r="G81" i="7" l="1"/>
  <c r="F81" i="7"/>
  <c r="G80" i="7"/>
  <c r="F80" i="7"/>
  <c r="G87" i="7" l="1"/>
  <c r="G88" i="7" s="1"/>
  <c r="F87" i="7"/>
  <c r="F88" i="7" s="1"/>
  <c r="F75" i="3"/>
  <c r="F74" i="3"/>
  <c r="F73" i="3"/>
  <c r="F72" i="3"/>
  <c r="F70" i="3"/>
  <c r="F69" i="3"/>
  <c r="D19" i="2" l="1"/>
  <c r="C19" i="2"/>
  <c r="N10" i="2" l="1"/>
  <c r="N11" i="2"/>
  <c r="N12" i="2"/>
  <c r="N13" i="2"/>
  <c r="N14" i="2"/>
  <c r="N15" i="2"/>
  <c r="N16" i="2"/>
  <c r="N17" i="2"/>
  <c r="N18" i="2"/>
  <c r="E14" i="2"/>
  <c r="G75" i="7" l="1"/>
  <c r="G74" i="7"/>
  <c r="G73" i="7"/>
  <c r="G72" i="7"/>
  <c r="G71" i="7"/>
  <c r="G70" i="7"/>
  <c r="G68" i="7"/>
  <c r="D57" i="3"/>
  <c r="G69" i="7"/>
  <c r="H87" i="7" l="1"/>
  <c r="H85" i="7"/>
  <c r="H86" i="7"/>
  <c r="H84" i="7"/>
  <c r="H83" i="7"/>
  <c r="H82" i="7"/>
  <c r="H81" i="7"/>
  <c r="H80" i="7"/>
  <c r="B64" i="3"/>
  <c r="H62" i="7"/>
  <c r="F62" i="7"/>
  <c r="G62" i="7"/>
  <c r="G97" i="7" s="1"/>
  <c r="H88" i="7" l="1"/>
  <c r="D62" i="3"/>
  <c r="J62" i="3" s="1"/>
  <c r="M62" i="3" s="1"/>
  <c r="F34" i="8" l="1"/>
  <c r="F56" i="8" s="1"/>
  <c r="F61" i="6"/>
  <c r="H40" i="6" l="1"/>
  <c r="H82" i="6" s="1"/>
  <c r="H88" i="6" s="1"/>
  <c r="K13" i="3"/>
  <c r="G88" i="6" l="1"/>
  <c r="H65" i="6"/>
  <c r="H73" i="6" s="1"/>
  <c r="M64" i="6"/>
  <c r="N64" i="6" s="1"/>
  <c r="H61" i="6"/>
  <c r="G30" i="3"/>
  <c r="G38" i="3"/>
  <c r="H72" i="3" l="1"/>
  <c r="H74" i="3"/>
  <c r="H73" i="3"/>
  <c r="H75" i="3"/>
  <c r="H70" i="3"/>
  <c r="H69" i="3"/>
  <c r="G39" i="3"/>
  <c r="G37" i="3"/>
  <c r="G35" i="3"/>
  <c r="G36" i="3"/>
  <c r="G74" i="3" l="1"/>
  <c r="G75" i="3"/>
  <c r="G72" i="3"/>
  <c r="G73" i="3"/>
  <c r="G69" i="3"/>
  <c r="D61" i="3"/>
  <c r="E61" i="3" s="1"/>
  <c r="H61" i="3" s="1"/>
  <c r="D60" i="3"/>
  <c r="E60" i="3" s="1"/>
  <c r="H60" i="3" s="1"/>
  <c r="D59" i="3"/>
  <c r="E59" i="3" s="1"/>
  <c r="H59" i="3" s="1"/>
  <c r="E57" i="3"/>
  <c r="H57" i="3" s="1"/>
  <c r="F71" i="3"/>
  <c r="F76" i="3" l="1"/>
  <c r="F77" i="3" s="1"/>
  <c r="J57" i="3"/>
  <c r="M57" i="3" s="1"/>
  <c r="J61" i="3"/>
  <c r="M61" i="3" s="1"/>
  <c r="J60" i="3"/>
  <c r="M60" i="3" s="1"/>
  <c r="J59" i="3"/>
  <c r="M59" i="3" s="1"/>
  <c r="D58" i="3"/>
  <c r="E58" i="3" s="1"/>
  <c r="H58" i="3" s="1"/>
  <c r="D56" i="3"/>
  <c r="F48" i="3"/>
  <c r="B6" i="4"/>
  <c r="E56" i="3" l="1"/>
  <c r="H56" i="3" s="1"/>
  <c r="J56" i="3" s="1"/>
  <c r="M56" i="3" s="1"/>
  <c r="J58" i="3"/>
  <c r="M58" i="3" s="1"/>
  <c r="D63" i="3"/>
  <c r="E63" i="3" s="1"/>
  <c r="H63" i="3" s="1"/>
  <c r="J63" i="3" l="1"/>
  <c r="M63" i="3" s="1"/>
  <c r="N9" i="2"/>
  <c r="K10" i="2"/>
  <c r="K11" i="2"/>
  <c r="K12" i="2"/>
  <c r="K13" i="2"/>
  <c r="K15" i="2"/>
  <c r="K16" i="2"/>
  <c r="K18" i="2"/>
  <c r="K14" i="2"/>
  <c r="K17" i="2"/>
  <c r="K9" i="2"/>
  <c r="H10" i="2"/>
  <c r="O10" i="2" s="1"/>
  <c r="H11" i="2"/>
  <c r="O11" i="2" s="1"/>
  <c r="H12" i="2"/>
  <c r="O12" i="2" s="1"/>
  <c r="H13" i="2"/>
  <c r="H15" i="2"/>
  <c r="H16" i="2"/>
  <c r="H18" i="2"/>
  <c r="H14" i="2"/>
  <c r="O14" i="2" s="1"/>
  <c r="H17" i="2"/>
  <c r="H9" i="2"/>
  <c r="E13" i="2"/>
  <c r="E15" i="2"/>
  <c r="O15" i="2" s="1"/>
  <c r="E16" i="2"/>
  <c r="E17" i="2"/>
  <c r="O13" i="2" l="1"/>
  <c r="O18" i="2"/>
  <c r="O17" i="2"/>
  <c r="O16" i="2"/>
  <c r="O9" i="2"/>
  <c r="N19" i="2"/>
  <c r="M19" i="2"/>
  <c r="L19" i="2"/>
  <c r="K19" i="2"/>
  <c r="J19" i="2"/>
  <c r="I19" i="2"/>
  <c r="H19" i="2"/>
  <c r="G19" i="2"/>
  <c r="F19" i="2"/>
  <c r="E19" i="2"/>
  <c r="K48" i="3"/>
  <c r="L48" i="3"/>
  <c r="O19" i="2" l="1"/>
  <c r="H76" i="3"/>
  <c r="G76" i="3" l="1"/>
  <c r="G70" i="3"/>
  <c r="H48" i="3"/>
  <c r="G18" i="3"/>
  <c r="G48" i="3" s="1"/>
  <c r="H71" i="3" l="1"/>
  <c r="H77" i="3" s="1"/>
  <c r="G71" i="3" l="1"/>
  <c r="G77"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20" authorId="0" shapeId="0" xr:uid="{00000000-0006-0000-0300-000001000000}">
      <text>
        <r>
          <rPr>
            <b/>
            <sz val="18"/>
            <color indexed="81"/>
            <rFont val="Tahoma"/>
            <family val="2"/>
          </rPr>
          <t>Author:</t>
        </r>
        <r>
          <rPr>
            <sz val="18"/>
            <color indexed="81"/>
            <rFont val="Tahoma"/>
            <family val="2"/>
          </rPr>
          <t xml:space="preserve">
Not sure what's ging on here. The strikethroughs and font formatting will not display unless the cell is clicked….</t>
        </r>
        <r>
          <rPr>
            <sz val="9"/>
            <color indexed="81"/>
            <rFont val="Tahoma"/>
            <family val="2"/>
          </rPr>
          <t xml:space="preserve">
</t>
        </r>
      </text>
    </comment>
  </commentList>
</comments>
</file>

<file path=xl/sharedStrings.xml><?xml version="1.0" encoding="utf-8"?>
<sst xmlns="http://schemas.openxmlformats.org/spreadsheetml/2006/main" count="911" uniqueCount="409">
  <si>
    <t>Budget Revision Request Form</t>
  </si>
  <si>
    <t>Early Literacy Support Block (ELSB) Grant</t>
  </si>
  <si>
    <t>Educator Excellence and Equity Division</t>
  </si>
  <si>
    <t xml:space="preserve">California Department of Education </t>
  </si>
  <si>
    <t xml:space="preserve">Instructions: </t>
  </si>
  <si>
    <t xml:space="preserve">A Budget Revision Request Form must be submitted for the following reasons: if current planned expenditures exceed 10 percent on any line item, to request carryover of unspent funds, to add a new line item expense, or to change the indirect rate (must be at or below the approved rate). A Budget Revision Request Form must be completed and sent to the California Department of Education for review and approval. </t>
  </si>
  <si>
    <t xml:space="preserve">The grant recipient must complete and submit the Proposed Budget Revision Request tab and the four Budget Narrative tabs showing proposed expenditure changes during the grant period of December 1, 2020, through June 30, 2024. </t>
  </si>
  <si>
    <t>Please complete all tabs before submission: Local Educational Agency (LEA) Information, Proposed Budget Revision Request, and Budget Narratives for Planning Year and Implementation Year 1, 2, and 3.</t>
  </si>
  <si>
    <t xml:space="preserve">The ELSB funds must supplement, not supplant, existing services. </t>
  </si>
  <si>
    <t>The total amount budgeted for each School Site MUST match the amount listed on the Allocation Summary, with the option for LEAs to allocate a portion or all of their $40,000 to their school sites. The funding per school site cannot be moved from one school to another school or to the LEA.</t>
  </si>
  <si>
    <t>The Total for all four years MUST match the amount listed on the Grant Award Notification.</t>
  </si>
  <si>
    <t>Instructions for Completing the Proposed Budget Revision Tab:</t>
  </si>
  <si>
    <t>Fill out the Proposed Budget Revision Tab to reflect the amounts on the yearly Completed Budget Narrative Tabs.</t>
  </si>
  <si>
    <t>In the Proposed Budget Revision table, enter the original budget amount, and the change being made (+/-) for each grant year. The new revised budget amount will auto-calculate.</t>
  </si>
  <si>
    <t>Instructions for Completing the Budget Narrative Tabs (Planning Year, Implementation Year 1, 2, and 3):</t>
  </si>
  <si>
    <t xml:space="preserve">Fill out the Budget Narrative Tabs to explain the purpose for requesting changes to the original approved budget.  </t>
  </si>
  <si>
    <t>Enter dollar amounts into the cells with a placeholder of zero ($0.00).</t>
  </si>
  <si>
    <t>Refer to the California School Accounting Manual (CSAM) https://www.cde.ca.gov/fg/ac/sa/ for information on Object Codes.</t>
  </si>
  <si>
    <t>Only the first $25,000 of each subcontract can be used towards the indirect calculation per Procedure 330 in the CSAM.</t>
  </si>
  <si>
    <t>The Indirect Costs must not exceed LEA's approved rate (https://www.cde.ca.gov/fg/ac/ic/). LEA may choose to use less indirect costs.</t>
  </si>
  <si>
    <t>To calculate indirect costs, find the sum of Object Codes "1000 Certificated Salaries" to "5800 Professional/Consulting Services &amp; Op. Exp." and multiply this sum amount by the LEA's approved indirect cost rate (Object Codes 5100 Subagreement for Services and 6000 Capital Outlay are not subject to indirect costs).</t>
  </si>
  <si>
    <t xml:space="preserve">In the "School Site or LEA Name" column, write the School Site or LEA Name that corresponds to each line item. </t>
  </si>
  <si>
    <t>In the "Original Detailed Budget Narrative" column, provide details and calculations for how line item totals were determined in the original budget. Provide sufficient explanation for each line item. The information needs to be specific to the ELSB Grant for any activities or services, or purchases (e.g. Teacher's salary 10 hours x $50 per hour = $500, additional hours for participation in ELSB Grant, outside of contract time). In the "Planning Year Original Budget Amount" column, provide Original approved budget amount.</t>
  </si>
  <si>
    <t>In the "Revised Detailed Budget Narrative" column, provide details and calculations for how line item totals were determined. Provide sufficient explanation for each line item. The information needs to be specific to the ELSB Grant for any activities or services, or purchases (e.g. Teacher's salary 12 hours x $50 per hour = $600, additional hours for participation in ELSB Grant,  outside of contract time). In the "Planning Year Change (+/-)" column, provide amount that will be added or subtracted. (For this example, Salaries is increasing by $100.) The "Planning Year Proposed Budget Revision" column will auto-calculate.</t>
  </si>
  <si>
    <t>In the "Justification for Movement of Grant Funds" column, provide specific explanations for why the proposed revision is necessary. If there is a movement of funds from the LEA or a school site to another school site or the LEA, explain this in the "Justification for Movement of Grant Funds" column. You must explain changes to original activities and/or outcomes and describe the reasoning for movement for funds to new budget item. (e.g. Personnel Cost was more than anticipated. Funds moved from Object Code 4000. Books amount decreased due to cost being lower than anticipated; Funds moved to Object Code 1000.)</t>
  </si>
  <si>
    <t xml:space="preserve">If no changes are needed for a line item, please only complete the "Original Detailed Budget Narrative" column and "Original Budget Amount." The "Revised Detailed Budget Narrative" column should be left blank, the "Planning Year Change (+/-)" column should remain $0.00, and the "Justification for Movement of Grant Funds" column should be left blank. </t>
  </si>
  <si>
    <t>Local Educational Agency (LEA) Information</t>
  </si>
  <si>
    <t>Early Literacy Support Block Grant</t>
  </si>
  <si>
    <t>LEA Information</t>
  </si>
  <si>
    <t>Please Type LEA Information Below</t>
  </si>
  <si>
    <t>LEA Name:</t>
  </si>
  <si>
    <t xml:space="preserve">Stockton Unified School District </t>
  </si>
  <si>
    <t>Project Coordinator:</t>
  </si>
  <si>
    <t>Project Coordinator Telephone Number:</t>
  </si>
  <si>
    <t xml:space="preserve">Project Coordinator Email Address: </t>
  </si>
  <si>
    <t>Fiscal Agent Contact:</t>
  </si>
  <si>
    <t>Fiscal Agent  Telephone Number:</t>
  </si>
  <si>
    <t>(209)933-7036 x2091</t>
  </si>
  <si>
    <t>Fiscal Agent Email Address:</t>
  </si>
  <si>
    <t>Proposed Budget Revision Request</t>
  </si>
  <si>
    <t>Instructions:</t>
  </si>
  <si>
    <t>Each grant recipient must submit this form to reflect proposed changes in expenditures during the grant period of December 1, 2020, through June 30, 2024.</t>
  </si>
  <si>
    <t>The Total for the four years MUST match the amount listed on the Grant Award Notification.</t>
  </si>
  <si>
    <t>Object Code</t>
  </si>
  <si>
    <t>Line Item</t>
  </si>
  <si>
    <t>Planning Year Original Budget</t>
  </si>
  <si>
    <t>Planning Year Change (+/-)</t>
  </si>
  <si>
    <t>Planning Year Budget Revision</t>
  </si>
  <si>
    <t>Year 1 Original Budget</t>
  </si>
  <si>
    <t>Year 1 Change (+/-)</t>
  </si>
  <si>
    <t>Year 1 Budget Revision</t>
  </si>
  <si>
    <t>Year 2 Original Budget</t>
  </si>
  <si>
    <t>Year 2 Change (+/-)</t>
  </si>
  <si>
    <t>Year 2 Budget Revision</t>
  </si>
  <si>
    <t>Year 3 Original Budget</t>
  </si>
  <si>
    <t>Year 3 Change (+/-)</t>
  </si>
  <si>
    <t>Year 3 Budget Revision</t>
  </si>
  <si>
    <t>Revised Budget Total</t>
  </si>
  <si>
    <t xml:space="preserve">Certified Personnel Salaries </t>
  </si>
  <si>
    <t xml:space="preserve">Classified Personnel Salaries </t>
  </si>
  <si>
    <t>Employee Benefits</t>
  </si>
  <si>
    <t xml:space="preserve">Books and Supplies </t>
  </si>
  <si>
    <t>Services and Other Operating Expenditures (excluding Subagreements for Services and Travel)</t>
  </si>
  <si>
    <t>Subagreements for Services 
(not subject to indirect costs)</t>
  </si>
  <si>
    <t>Travel and Conferences</t>
  </si>
  <si>
    <t>Professional/Consulting Services &amp; Operating Expenses</t>
  </si>
  <si>
    <t>Capital Outlay 
(not subject to indirect costs)</t>
  </si>
  <si>
    <r>
      <t xml:space="preserve">Indirect Costs - Must not exceed LEA's </t>
    </r>
    <r>
      <rPr>
        <sz val="12"/>
        <rFont val="Arial"/>
        <family val="2"/>
      </rPr>
      <t xml:space="preserve">approved </t>
    </r>
    <r>
      <rPr>
        <sz val="12"/>
        <color theme="1"/>
        <rFont val="Arial"/>
        <family val="2"/>
      </rPr>
      <t>rate</t>
    </r>
  </si>
  <si>
    <t>Total</t>
  </si>
  <si>
    <t>Planning Year: Narrative Budget Revision Justification</t>
  </si>
  <si>
    <t>Insert additional rows to document line items, if necessary.</t>
  </si>
  <si>
    <t>Group the Object Codes chronologically.</t>
  </si>
  <si>
    <t>Refer to the Instructions Tab, for more guidance.</t>
  </si>
  <si>
    <t>Object Codes</t>
  </si>
  <si>
    <t xml:space="preserve">School Site Name or LEA Name </t>
  </si>
  <si>
    <t>Original Detailed Budget Narrative</t>
  </si>
  <si>
    <t xml:space="preserve">Revised Detailed Budget Narrative </t>
  </si>
  <si>
    <t>Justification for Movement of Grant Funds</t>
  </si>
  <si>
    <t>Planning Year Original Budget Amount</t>
  </si>
  <si>
    <t>Planning Year Proposed Budget Revision</t>
  </si>
  <si>
    <t>Column2</t>
  </si>
  <si>
    <t>Column1</t>
  </si>
  <si>
    <t>Quarter 3</t>
  </si>
  <si>
    <t>Quarter 4</t>
  </si>
  <si>
    <t>1000 Certificated Salaries</t>
  </si>
  <si>
    <t>Hamilton</t>
  </si>
  <si>
    <t xml:space="preserve">Hourly wage for ELSB Site team members to attend SCOE grant trainings, analyze data for root cause, collaborate on SMARTe goals, Action Plan and Budget Plan-Additional Time not salaries / 4 Teachers &amp; 1 Program Specialist 
4 Teachers x 30  x $56  =  $6,720
1 Prog Spec x 40 hrs x $56  =  $2,240                                 </t>
  </si>
  <si>
    <r>
      <t>Hourly wage for ELSB Site team members to attend SCOE grant trainings, analyze data for root cause, collaborate on SMARTe goals, Action Plan and Budget Plan-Additional Time not salaries / 4 Teachers &amp; 1 Program Specialist 
4 Teachers x</t>
    </r>
    <r>
      <rPr>
        <sz val="12"/>
        <color rgb="FFFF0000"/>
        <rFont val="Arial"/>
        <family val="2"/>
      </rPr>
      <t xml:space="preserve"> </t>
    </r>
    <r>
      <rPr>
        <strike/>
        <sz val="12"/>
        <color rgb="FFFF0000"/>
        <rFont val="Arial"/>
        <family val="2"/>
      </rPr>
      <t>30</t>
    </r>
    <r>
      <rPr>
        <sz val="12"/>
        <rFont val="Arial"/>
        <family val="2"/>
      </rPr>
      <t xml:space="preserve"> ~22.6 x $56  =</t>
    </r>
    <r>
      <rPr>
        <sz val="12"/>
        <color rgb="FFFF0000"/>
        <rFont val="Arial"/>
        <family val="2"/>
      </rPr>
      <t xml:space="preserve"> </t>
    </r>
    <r>
      <rPr>
        <strike/>
        <sz val="12"/>
        <color rgb="FFFF0000"/>
        <rFont val="Arial"/>
        <family val="2"/>
      </rPr>
      <t xml:space="preserve"> $6,720</t>
    </r>
    <r>
      <rPr>
        <sz val="12"/>
        <color rgb="FFFF0000"/>
        <rFont val="Arial"/>
        <family val="2"/>
      </rPr>
      <t xml:space="preserve"> </t>
    </r>
    <r>
      <rPr>
        <sz val="12"/>
        <color rgb="FF00B050"/>
        <rFont val="Arial"/>
        <family val="2"/>
      </rPr>
      <t>$5,061.68</t>
    </r>
    <r>
      <rPr>
        <sz val="12"/>
        <rFont val="Arial"/>
        <family val="2"/>
      </rPr>
      <t xml:space="preserve">
1 Prog Spec x </t>
    </r>
    <r>
      <rPr>
        <strike/>
        <sz val="12"/>
        <rFont val="Arial"/>
        <family val="2"/>
      </rPr>
      <t xml:space="preserve"> </t>
    </r>
    <r>
      <rPr>
        <strike/>
        <sz val="12"/>
        <color rgb="FFFF0000"/>
        <rFont val="Arial"/>
        <family val="2"/>
      </rPr>
      <t xml:space="preserve">40 </t>
    </r>
    <r>
      <rPr>
        <sz val="12"/>
        <color rgb="FFFF0000"/>
        <rFont val="Arial"/>
        <family val="2"/>
      </rPr>
      <t>0</t>
    </r>
    <r>
      <rPr>
        <sz val="12"/>
        <rFont val="Arial"/>
        <family val="2"/>
      </rPr>
      <t xml:space="preserve"> hrs x $56  =  </t>
    </r>
    <r>
      <rPr>
        <strike/>
        <sz val="12"/>
        <color rgb="FFFF0000"/>
        <rFont val="Arial"/>
        <family val="2"/>
      </rPr>
      <t>$2,240</t>
    </r>
    <r>
      <rPr>
        <sz val="12"/>
        <rFont val="Arial"/>
        <family val="2"/>
      </rPr>
      <t xml:space="preserve"> $0.00</t>
    </r>
  </si>
  <si>
    <t xml:space="preserve">Site did not expend full allocation during planning phase because they used other funding sources to compensate teachers &amp; the program specialist.       
                     </t>
  </si>
  <si>
    <t>Hazelton</t>
  </si>
  <si>
    <t>Additional hourly compensation for 6 teachers to determine root cause, prepare needs assessment, develop a three year Literacy Plan, participate in SCOE trainings                                   5 teachers X $56 per hour X 26 hours = $7,280                                                                     1 teacher x $56 per hour x 30 hours = $1,680</t>
  </si>
  <si>
    <r>
      <t xml:space="preserve">Additional hourly compensation for 6 teachers to determine root cause, prepare needs assessment, develop a three year Literacy Plan, participate in SCOE trainings                                         5 teachers X $56 per hour X </t>
    </r>
    <r>
      <rPr>
        <strike/>
        <sz val="12"/>
        <color rgb="FFFF0000"/>
        <rFont val="Arial"/>
        <family val="2"/>
      </rPr>
      <t>26</t>
    </r>
    <r>
      <rPr>
        <sz val="12"/>
        <rFont val="Arial"/>
        <family val="2"/>
      </rPr>
      <t xml:space="preserve">    ~</t>
    </r>
    <r>
      <rPr>
        <sz val="12"/>
        <color rgb="FF00B050"/>
        <rFont val="Arial"/>
        <family val="2"/>
      </rPr>
      <t>8.841</t>
    </r>
    <r>
      <rPr>
        <sz val="12"/>
        <rFont val="Arial"/>
        <family val="2"/>
      </rPr>
      <t xml:space="preserve"> hours =</t>
    </r>
    <r>
      <rPr>
        <strike/>
        <sz val="12"/>
        <rFont val="Arial"/>
        <family val="2"/>
      </rPr>
      <t xml:space="preserve"> </t>
    </r>
    <r>
      <rPr>
        <strike/>
        <sz val="12"/>
        <color rgb="FFFF0000"/>
        <rFont val="Arial"/>
        <family val="2"/>
      </rPr>
      <t>$7,280</t>
    </r>
    <r>
      <rPr>
        <sz val="12"/>
        <rFont val="Arial"/>
        <family val="2"/>
      </rPr>
      <t xml:space="preserve">     </t>
    </r>
    <r>
      <rPr>
        <b/>
        <sz val="12"/>
        <color rgb="FF00B050"/>
        <rFont val="Arial"/>
        <family val="2"/>
      </rPr>
      <t xml:space="preserve">$2,475.72 </t>
    </r>
    <r>
      <rPr>
        <b/>
        <strike/>
        <sz val="12"/>
        <color rgb="FF00B050"/>
        <rFont val="Arial"/>
        <family val="2"/>
      </rPr>
      <t xml:space="preserve"> </t>
    </r>
    <r>
      <rPr>
        <strike/>
        <sz val="12"/>
        <color rgb="FFFF0000"/>
        <rFont val="Arial"/>
        <family val="2"/>
      </rPr>
      <t xml:space="preserve">  </t>
    </r>
    <r>
      <rPr>
        <sz val="12"/>
        <color rgb="FFFF0000"/>
        <rFont val="Arial"/>
        <family val="2"/>
      </rPr>
      <t xml:space="preserve">        </t>
    </r>
    <r>
      <rPr>
        <sz val="12"/>
        <rFont val="Arial"/>
        <family val="2"/>
      </rPr>
      <t xml:space="preserve">                                                    1 teacher x $56 per hour x 30 hours =</t>
    </r>
    <r>
      <rPr>
        <sz val="12"/>
        <color rgb="FFFF0000"/>
        <rFont val="Arial"/>
        <family val="2"/>
      </rPr>
      <t xml:space="preserve"> </t>
    </r>
    <r>
      <rPr>
        <strike/>
        <sz val="12"/>
        <color rgb="FFFF0000"/>
        <rFont val="Arial"/>
        <family val="2"/>
      </rPr>
      <t>$1,680</t>
    </r>
  </si>
  <si>
    <t>Did not expend full allocation during planning phase. Other funds were available to compensate teachers.</t>
  </si>
  <si>
    <t>LEA</t>
  </si>
  <si>
    <t>Additional hours for Site Principals, Assistant Principals, Instructional Coaches &amp; Teachers to identify root cause, write plan, prepare budgets, collaborate and review Padlet resources
Site Principal = 21 hours x $75.81 = $1,592.01
Site Assistant Principal = 21 hours x $66.13 = $1,388.73
Instructional Coaches = 70 hours x $56 = $3,920
Program Specialists = 70 hours x $56 = $3,920
Teachers = 7 sites x 64 hours x $56 = $25,088</t>
  </si>
  <si>
    <r>
      <t xml:space="preserve">Additional hours for Site Principals, Assistant Principals, Instructional Coaches &amp; Teachers to identify root cause, write plan, prepare budgets, collaborate and review Padlet resources
Site Principal = </t>
    </r>
    <r>
      <rPr>
        <strike/>
        <sz val="12"/>
        <color rgb="FFFF0000"/>
        <rFont val="Arial"/>
        <family val="2"/>
      </rPr>
      <t xml:space="preserve">21 </t>
    </r>
    <r>
      <rPr>
        <b/>
        <sz val="12"/>
        <color rgb="FF00B050"/>
        <rFont val="Arial"/>
        <family val="2"/>
      </rPr>
      <t>22.398</t>
    </r>
    <r>
      <rPr>
        <sz val="12"/>
        <rFont val="Arial"/>
        <family val="2"/>
      </rPr>
      <t xml:space="preserve">  hours x $75.81 = </t>
    </r>
    <r>
      <rPr>
        <strike/>
        <sz val="12"/>
        <color rgb="FFFF0000"/>
        <rFont val="Arial"/>
        <family val="2"/>
      </rPr>
      <t xml:space="preserve">$1,592.01 </t>
    </r>
    <r>
      <rPr>
        <b/>
        <sz val="12"/>
        <color rgb="FF00B050"/>
        <rFont val="Arial"/>
        <family val="2"/>
      </rPr>
      <t xml:space="preserve"> $1,698.00</t>
    </r>
    <r>
      <rPr>
        <sz val="12"/>
        <rFont val="Arial"/>
        <family val="2"/>
      </rPr>
      <t xml:space="preserve">
Site Assistant Principal = </t>
    </r>
    <r>
      <rPr>
        <strike/>
        <sz val="12"/>
        <color rgb="FFFF0000"/>
        <rFont val="Arial"/>
        <family val="2"/>
      </rPr>
      <t xml:space="preserve">21 </t>
    </r>
    <r>
      <rPr>
        <sz val="12"/>
        <color rgb="FF00B050"/>
        <rFont val="Arial"/>
        <family val="2"/>
      </rPr>
      <t>~22.21</t>
    </r>
    <r>
      <rPr>
        <sz val="12"/>
        <rFont val="Arial"/>
        <family val="2"/>
      </rPr>
      <t xml:space="preserve"> hours x $66.13 =</t>
    </r>
    <r>
      <rPr>
        <strike/>
        <sz val="12"/>
        <rFont val="Arial"/>
        <family val="2"/>
      </rPr>
      <t xml:space="preserve"> </t>
    </r>
    <r>
      <rPr>
        <strike/>
        <sz val="12"/>
        <color rgb="FFFF0000"/>
        <rFont val="Arial"/>
        <family val="2"/>
      </rPr>
      <t xml:space="preserve">$1,388.73 </t>
    </r>
    <r>
      <rPr>
        <b/>
        <sz val="12"/>
        <color rgb="FF00B050"/>
        <rFont val="Arial"/>
        <family val="2"/>
      </rPr>
      <t>$1,468.80</t>
    </r>
    <r>
      <rPr>
        <sz val="12"/>
        <rFont val="Arial"/>
        <family val="2"/>
      </rPr>
      <t xml:space="preserve">
Instructional Coaches = </t>
    </r>
    <r>
      <rPr>
        <strike/>
        <sz val="12"/>
        <color rgb="FFFF0000"/>
        <rFont val="Arial"/>
        <family val="2"/>
      </rPr>
      <t>70</t>
    </r>
    <r>
      <rPr>
        <sz val="12"/>
        <rFont val="Arial"/>
        <family val="2"/>
      </rPr>
      <t xml:space="preserve"> </t>
    </r>
    <r>
      <rPr>
        <sz val="12"/>
        <color rgb="FF00B050"/>
        <rFont val="Arial"/>
        <family val="2"/>
      </rPr>
      <t>131.898</t>
    </r>
    <r>
      <rPr>
        <sz val="12"/>
        <rFont val="Arial"/>
        <family val="2"/>
      </rPr>
      <t xml:space="preserve">  hours x $56 = </t>
    </r>
    <r>
      <rPr>
        <strike/>
        <sz val="12"/>
        <color rgb="FFFF0000"/>
        <rFont val="Arial"/>
        <family val="2"/>
      </rPr>
      <t>$3,920</t>
    </r>
    <r>
      <rPr>
        <sz val="12"/>
        <rFont val="Arial"/>
        <family val="2"/>
      </rPr>
      <t xml:space="preserve"> </t>
    </r>
    <r>
      <rPr>
        <b/>
        <sz val="12"/>
        <color rgb="FF00B050"/>
        <rFont val="Arial"/>
        <family val="2"/>
      </rPr>
      <t>$7,386.29</t>
    </r>
    <r>
      <rPr>
        <sz val="12"/>
        <rFont val="Arial"/>
        <family val="2"/>
      </rPr>
      <t xml:space="preserve">
Program Specialists = </t>
    </r>
    <r>
      <rPr>
        <strike/>
        <sz val="12"/>
        <color rgb="FFFF0000"/>
        <rFont val="Arial"/>
        <family val="2"/>
      </rPr>
      <t>70</t>
    </r>
    <r>
      <rPr>
        <sz val="12"/>
        <rFont val="Arial"/>
        <family val="2"/>
      </rPr>
      <t xml:space="preserve"> </t>
    </r>
    <r>
      <rPr>
        <sz val="12"/>
        <color rgb="FF00B050"/>
        <rFont val="Arial"/>
        <family val="2"/>
      </rPr>
      <t xml:space="preserve">56.673 </t>
    </r>
    <r>
      <rPr>
        <sz val="12"/>
        <rFont val="Arial"/>
        <family val="2"/>
      </rPr>
      <t xml:space="preserve">hours x $56 = </t>
    </r>
    <r>
      <rPr>
        <strike/>
        <sz val="12"/>
        <color rgb="FFFF0000"/>
        <rFont val="Arial"/>
        <family val="2"/>
      </rPr>
      <t xml:space="preserve">$3,920 </t>
    </r>
    <r>
      <rPr>
        <b/>
        <sz val="12"/>
        <color rgb="FF00B050"/>
        <rFont val="Arial"/>
        <family val="2"/>
      </rPr>
      <t>$3,173.66</t>
    </r>
    <r>
      <rPr>
        <sz val="12"/>
        <rFont val="Arial"/>
        <family val="2"/>
      </rPr>
      <t xml:space="preserve">
Teachers = 7 sites x 64 hours x $56 = </t>
    </r>
    <r>
      <rPr>
        <strike/>
        <sz val="12"/>
        <color rgb="FFFF0000"/>
        <rFont val="Arial"/>
        <family val="2"/>
      </rPr>
      <t>$25,088</t>
    </r>
    <r>
      <rPr>
        <strike/>
        <sz val="12"/>
        <rFont val="Arial"/>
        <family val="2"/>
      </rPr>
      <t xml:space="preserve"> </t>
    </r>
    <r>
      <rPr>
        <sz val="12"/>
        <rFont val="Arial"/>
        <family val="2"/>
      </rPr>
      <t xml:space="preserve">       </t>
    </r>
    <r>
      <rPr>
        <b/>
        <sz val="12"/>
        <color rgb="FF00B050"/>
        <rFont val="Arial"/>
        <family val="2"/>
      </rPr>
      <t xml:space="preserve">    $0.00</t>
    </r>
  </si>
  <si>
    <t xml:space="preserve">Teachers were compensated from their site's ELSB  planning budget or other PD funds. </t>
  </si>
  <si>
    <t>Pulliam</t>
  </si>
  <si>
    <t>$1,162 - Instructional Coach (20.75 x $56) 
$6,552 - Teachers (6 x 19.5 x $56)</t>
  </si>
  <si>
    <r>
      <rPr>
        <strike/>
        <sz val="12"/>
        <color rgb="FFFF0000"/>
        <rFont val="Arial"/>
        <family val="2"/>
      </rPr>
      <t>$1,162</t>
    </r>
    <r>
      <rPr>
        <sz val="12"/>
        <rFont val="Arial"/>
        <family val="2"/>
      </rPr>
      <t xml:space="preserve"> </t>
    </r>
    <r>
      <rPr>
        <sz val="12"/>
        <color rgb="FF00B050"/>
        <rFont val="Arial"/>
        <family val="2"/>
      </rPr>
      <t>$</t>
    </r>
    <r>
      <rPr>
        <b/>
        <sz val="12"/>
        <color rgb="FF00B050"/>
        <rFont val="Arial"/>
        <family val="2"/>
      </rPr>
      <t xml:space="preserve">0.00 </t>
    </r>
    <r>
      <rPr>
        <sz val="12"/>
        <rFont val="Arial"/>
        <family val="2"/>
      </rPr>
      <t xml:space="preserve">- Instructional Coach (20.75 x $56) 
</t>
    </r>
    <r>
      <rPr>
        <strike/>
        <sz val="12"/>
        <color rgb="FFFF0000"/>
        <rFont val="Arial"/>
        <family val="2"/>
      </rPr>
      <t>$6,552</t>
    </r>
    <r>
      <rPr>
        <sz val="12"/>
        <color rgb="FFFF0000"/>
        <rFont val="Arial"/>
        <family val="2"/>
      </rPr>
      <t xml:space="preserve"> </t>
    </r>
    <r>
      <rPr>
        <b/>
        <sz val="12"/>
        <color rgb="FF00B050"/>
        <rFont val="Arial"/>
        <family val="2"/>
      </rPr>
      <t xml:space="preserve">$4,050.21 </t>
    </r>
    <r>
      <rPr>
        <sz val="12"/>
        <rFont val="Arial"/>
        <family val="2"/>
      </rPr>
      <t xml:space="preserve">- Teachers (6 x </t>
    </r>
    <r>
      <rPr>
        <strike/>
        <sz val="12"/>
        <color rgb="FFFF0000"/>
        <rFont val="Arial"/>
        <family val="2"/>
      </rPr>
      <t>19.5</t>
    </r>
    <r>
      <rPr>
        <sz val="12"/>
        <rFont val="Arial"/>
        <family val="2"/>
      </rPr>
      <t xml:space="preserve"> ~</t>
    </r>
    <r>
      <rPr>
        <sz val="12"/>
        <color rgb="FF00B050"/>
        <rFont val="Arial"/>
        <family val="2"/>
      </rPr>
      <t>12.06</t>
    </r>
    <r>
      <rPr>
        <sz val="12"/>
        <rFont val="Arial"/>
        <family val="2"/>
      </rPr>
      <t xml:space="preserve">  x $56)</t>
    </r>
  </si>
  <si>
    <t>Did not expend full allocation during planning phase because they used other funding sources to compenssate teachers and coach.</t>
  </si>
  <si>
    <t>Roosevelt</t>
  </si>
  <si>
    <t xml:space="preserve"> 4 Teachers 30 hrs / 1 Instructional Coach  40 hours 
-Additional hourly compensation for 1 instructional coach to determine root cause, prepare needs assessment, develop a three year Literacy Plan, participate in SCOE trainings and write grant 
-Additional hourly compensation for 4 teachers  to determine root cause, prepare needs assessment, develop a three year Literacy Plan, participate in SCOE trainings 
4 Teachers x 30  x $56  =  $6,720
1 Prog Spec x 40 hrs x $56  =  $2,240</t>
  </si>
  <si>
    <r>
      <t xml:space="preserve"> 4 Teachers 30 hrs / 1 Instructional Coach  40 hours 
-Additional hourly compensation for 1 instructional coach to determine root cause, prepare needs assessment, develop a three year Literacy Plan, participate in SCOE trainings and write grant 
-Additional hourly compensation for 4 teachers  to determine root cause, prepare needs assessment, develop a three year Literacy Plan, participate in SCOE trainings 
4 Teachers x </t>
    </r>
    <r>
      <rPr>
        <strike/>
        <sz val="12"/>
        <color rgb="FFFF0000"/>
        <rFont val="Arial"/>
        <family val="2"/>
      </rPr>
      <t>30</t>
    </r>
    <r>
      <rPr>
        <sz val="12"/>
        <rFont val="Arial"/>
        <family val="2"/>
      </rPr>
      <t xml:space="preserve"> ~10.73 x $56  =  </t>
    </r>
    <r>
      <rPr>
        <strike/>
        <sz val="12"/>
        <color rgb="FFFF0000"/>
        <rFont val="Arial"/>
        <family val="2"/>
      </rPr>
      <t>$6,720</t>
    </r>
    <r>
      <rPr>
        <sz val="12"/>
        <color rgb="FF00B050"/>
        <rFont val="Arial"/>
        <family val="2"/>
      </rPr>
      <t xml:space="preserve">   </t>
    </r>
    <r>
      <rPr>
        <b/>
        <sz val="12"/>
        <color rgb="FF00B050"/>
        <rFont val="Arial"/>
        <family val="2"/>
      </rPr>
      <t xml:space="preserve"> $2,402.65</t>
    </r>
    <r>
      <rPr>
        <sz val="12"/>
        <rFont val="Arial"/>
        <family val="2"/>
      </rPr>
      <t xml:space="preserve">
1 Prog Spec x </t>
    </r>
    <r>
      <rPr>
        <strike/>
        <sz val="12"/>
        <color rgb="FFFF0000"/>
        <rFont val="Arial"/>
        <family val="2"/>
      </rPr>
      <t>40</t>
    </r>
    <r>
      <rPr>
        <sz val="12"/>
        <rFont val="Arial"/>
        <family val="2"/>
      </rPr>
      <t xml:space="preserve"> ~23.55 hrs x $56  =  </t>
    </r>
    <r>
      <rPr>
        <sz val="12"/>
        <color rgb="FFFF0000"/>
        <rFont val="Arial"/>
        <family val="2"/>
      </rPr>
      <t xml:space="preserve">$2,240 </t>
    </r>
    <r>
      <rPr>
        <b/>
        <sz val="12"/>
        <color rgb="FFFF0000"/>
        <rFont val="Arial"/>
        <family val="2"/>
      </rPr>
      <t xml:space="preserve"> </t>
    </r>
    <r>
      <rPr>
        <b/>
        <sz val="12"/>
        <color rgb="FF00B050"/>
        <rFont val="Arial"/>
        <family val="2"/>
      </rPr>
      <t>$1,318.97</t>
    </r>
    <r>
      <rPr>
        <b/>
        <sz val="12"/>
        <color rgb="FFFF0000"/>
        <rFont val="Arial"/>
        <family val="2"/>
      </rPr>
      <t xml:space="preserve">    </t>
    </r>
    <r>
      <rPr>
        <b/>
        <sz val="12"/>
        <color rgb="FF00B050"/>
        <rFont val="Arial"/>
        <family val="2"/>
      </rPr>
      <t xml:space="preserve">                                                                                                                        </t>
    </r>
  </si>
  <si>
    <t>Did not expend full allocation during planning phase. Used other funding sources to compensate teachers &amp; program specialist.</t>
  </si>
  <si>
    <t>Taft</t>
  </si>
  <si>
    <t>Additional hourly compensation for 6 teachers to determine root cause, prepare needs assessment, develop a three year Literacy Plan, participate in SCOE trainings
5 teachers X $56 per hour X 26 hours = $7,280
1 teacher x $56 per hour x 30 hours = $1,680</t>
  </si>
  <si>
    <r>
      <t xml:space="preserve">Additional hourly compensation for 6 teachers to determine root cause, prepare needs assessment, develop a three year Literacy Plan, participate in SCOE trainings
5 teachers X $56 per hour X </t>
    </r>
    <r>
      <rPr>
        <sz val="12"/>
        <color rgb="FFFF0000"/>
        <rFont val="Arial"/>
        <family val="2"/>
      </rPr>
      <t>26</t>
    </r>
    <r>
      <rPr>
        <sz val="12"/>
        <rFont val="Arial"/>
        <family val="2"/>
      </rPr>
      <t xml:space="preserve"> </t>
    </r>
    <r>
      <rPr>
        <sz val="12"/>
        <color rgb="FF00B050"/>
        <rFont val="Arial"/>
        <family val="2"/>
      </rPr>
      <t>17.51</t>
    </r>
    <r>
      <rPr>
        <sz val="12"/>
        <rFont val="Arial"/>
        <family val="2"/>
      </rPr>
      <t xml:space="preserve">  hours = </t>
    </r>
    <r>
      <rPr>
        <strike/>
        <sz val="12"/>
        <color rgb="FFFF0000"/>
        <rFont val="Arial"/>
        <family val="2"/>
      </rPr>
      <t>$7,280</t>
    </r>
    <r>
      <rPr>
        <sz val="12"/>
        <color rgb="FFFF0000"/>
        <rFont val="Arial"/>
        <family val="2"/>
      </rPr>
      <t xml:space="preserve"> </t>
    </r>
    <r>
      <rPr>
        <b/>
        <sz val="12"/>
        <color rgb="FFFF0000"/>
        <rFont val="Arial"/>
        <family val="2"/>
      </rPr>
      <t xml:space="preserve"> </t>
    </r>
    <r>
      <rPr>
        <b/>
        <sz val="12"/>
        <color rgb="FF00B050"/>
        <rFont val="Arial"/>
        <family val="2"/>
      </rPr>
      <t>$4,903.74</t>
    </r>
    <r>
      <rPr>
        <sz val="12"/>
        <rFont val="Arial"/>
        <family val="2"/>
      </rPr>
      <t xml:space="preserve">
1 teacher x $56 per hour x 30 hours =</t>
    </r>
    <r>
      <rPr>
        <sz val="12"/>
        <color rgb="FFFF0000"/>
        <rFont val="Arial"/>
        <family val="2"/>
      </rPr>
      <t xml:space="preserve"> </t>
    </r>
    <r>
      <rPr>
        <strike/>
        <sz val="12"/>
        <color rgb="FFFF0000"/>
        <rFont val="Arial"/>
        <family val="2"/>
      </rPr>
      <t xml:space="preserve">$1,680 </t>
    </r>
    <r>
      <rPr>
        <sz val="12"/>
        <color rgb="FFFF0000"/>
        <rFont val="Arial"/>
        <family val="2"/>
      </rPr>
      <t xml:space="preserve">  </t>
    </r>
    <r>
      <rPr>
        <sz val="12"/>
        <color rgb="FF00B050"/>
        <rFont val="Arial"/>
        <family val="2"/>
      </rPr>
      <t xml:space="preserve"> $0.00   </t>
    </r>
    <r>
      <rPr>
        <sz val="12"/>
        <color theme="0"/>
        <rFont val="Arial"/>
        <family val="2"/>
      </rPr>
      <t xml:space="preserve">                                                                                                                                   </t>
    </r>
  </si>
  <si>
    <t>Did not expend full allocation during planning phase used other funding sources to compensate teachers, specialist &amp; coach.</t>
  </si>
  <si>
    <t>Taylor</t>
  </si>
  <si>
    <t>Identify root cause, -Collaboration, -Planning, -Webinars
Instructional Coach - 32 Hours x $56 = $1,792
Teachers - 128 hours x $56 = $7,168</t>
  </si>
  <si>
    <r>
      <t>Hourly Compensation:            
 (12) TK-3rd grade Teachers        1-Program Spec                             1-Inst Coach                                  for year 1 review and year 2 plan and budget adjustments.                                     13 x $56 x</t>
    </r>
    <r>
      <rPr>
        <strike/>
        <sz val="12"/>
        <color rgb="FFFF0000"/>
        <rFont val="Arial"/>
        <family val="2"/>
      </rPr>
      <t xml:space="preserve"> 8</t>
    </r>
    <r>
      <rPr>
        <sz val="12"/>
        <rFont val="Arial"/>
        <family val="2"/>
      </rPr>
      <t xml:space="preserve"> </t>
    </r>
    <r>
      <rPr>
        <sz val="12"/>
        <color rgb="FF00B050"/>
        <rFont val="Arial"/>
        <family val="2"/>
      </rPr>
      <t xml:space="preserve">3.2715 </t>
    </r>
    <r>
      <rPr>
        <sz val="12"/>
        <rFont val="Arial"/>
        <family val="2"/>
      </rPr>
      <t xml:space="preserve">hours  = </t>
    </r>
    <r>
      <rPr>
        <strike/>
        <sz val="12"/>
        <color rgb="FFFF0000"/>
        <rFont val="Arial"/>
        <family val="2"/>
      </rPr>
      <t>$5,824</t>
    </r>
    <r>
      <rPr>
        <sz val="12"/>
        <color rgb="FFFF0000"/>
        <rFont val="Arial"/>
        <family val="2"/>
      </rPr>
      <t xml:space="preserve"> </t>
    </r>
    <r>
      <rPr>
        <b/>
        <sz val="12"/>
        <color rgb="FF00B050"/>
        <rFont val="Arial"/>
        <family val="2"/>
      </rPr>
      <t>$2,381.66</t>
    </r>
    <r>
      <rPr>
        <b/>
        <sz val="12"/>
        <rFont val="Arial"/>
        <family val="2"/>
      </rPr>
      <t xml:space="preserve">  </t>
    </r>
    <r>
      <rPr>
        <sz val="12"/>
        <rFont val="Arial"/>
        <family val="2"/>
      </rPr>
      <t xml:space="preserve">                                                                     1 x $56 x 13 hours = </t>
    </r>
    <r>
      <rPr>
        <strike/>
        <sz val="12"/>
        <color rgb="FFFF0000"/>
        <rFont val="Arial"/>
        <family val="2"/>
      </rPr>
      <t>$728</t>
    </r>
    <r>
      <rPr>
        <sz val="12"/>
        <color rgb="FFFF0000"/>
        <rFont val="Arial"/>
        <family val="2"/>
      </rPr>
      <t xml:space="preserve">  </t>
    </r>
    <r>
      <rPr>
        <b/>
        <sz val="12"/>
        <color rgb="FF00B050"/>
        <rFont val="Arial"/>
        <family val="2"/>
      </rPr>
      <t xml:space="preserve"> $0.00</t>
    </r>
  </si>
  <si>
    <t>Did not expend full allocation during planning phase because they used other funding sources to compensate teachers &amp; program specialist.</t>
  </si>
  <si>
    <t>Van Buren</t>
  </si>
  <si>
    <t>Additional hourly compensation for to determine root cause, prepare needs assessment, develop a three year Literacy Plan, participate in SCOE trainings
5 teachers x $56 dollars per hour x 26 hours = $7,280
1 teacher x $56 per hour x 30 = $1,680</t>
  </si>
  <si>
    <r>
      <t xml:space="preserve">Additional hourly compensation for to determine root cause, prepare needs assessment, develop a three year Literacy Plan, participate in SCOE trainings
5 teachers x $56 dollars per hour x </t>
    </r>
    <r>
      <rPr>
        <strike/>
        <sz val="12"/>
        <color rgb="FFFF0000"/>
        <rFont val="Arial"/>
        <family val="2"/>
      </rPr>
      <t>26</t>
    </r>
    <r>
      <rPr>
        <sz val="12"/>
        <rFont val="Arial"/>
        <family val="2"/>
      </rPr>
      <t xml:space="preserve"> </t>
    </r>
    <r>
      <rPr>
        <sz val="12"/>
        <color rgb="FF00B050"/>
        <rFont val="Arial"/>
        <family val="2"/>
      </rPr>
      <t xml:space="preserve">11.21 </t>
    </r>
    <r>
      <rPr>
        <sz val="12"/>
        <rFont val="Arial"/>
        <family val="2"/>
      </rPr>
      <t>hours =</t>
    </r>
    <r>
      <rPr>
        <sz val="12"/>
        <color rgb="FFFF0000"/>
        <rFont val="Arial"/>
        <family val="2"/>
      </rPr>
      <t xml:space="preserve"> </t>
    </r>
    <r>
      <rPr>
        <strike/>
        <sz val="12"/>
        <color rgb="FFFF0000"/>
        <rFont val="Arial"/>
        <family val="2"/>
      </rPr>
      <t>$7,280</t>
    </r>
    <r>
      <rPr>
        <sz val="12"/>
        <color rgb="FFFF0000"/>
        <rFont val="Arial"/>
        <family val="2"/>
      </rPr>
      <t xml:space="preserve"> </t>
    </r>
    <r>
      <rPr>
        <sz val="12"/>
        <color rgb="FF00B050"/>
        <rFont val="Arial"/>
        <family val="2"/>
      </rPr>
      <t xml:space="preserve"> </t>
    </r>
    <r>
      <rPr>
        <b/>
        <sz val="12"/>
        <color rgb="FF00B050"/>
        <rFont val="Arial"/>
        <family val="2"/>
      </rPr>
      <t>$3,139.12</t>
    </r>
    <r>
      <rPr>
        <sz val="12"/>
        <rFont val="Arial"/>
        <family val="2"/>
      </rPr>
      <t xml:space="preserve">
1  teacher x $56 per hour x 30 = </t>
    </r>
    <r>
      <rPr>
        <strike/>
        <sz val="12"/>
        <color rgb="FFFF0000"/>
        <rFont val="Arial"/>
        <family val="2"/>
      </rPr>
      <t>$1,680</t>
    </r>
    <r>
      <rPr>
        <sz val="12"/>
        <color rgb="FFFF0000"/>
        <rFont val="Arial"/>
        <family val="2"/>
      </rPr>
      <t xml:space="preserve">  </t>
    </r>
    <r>
      <rPr>
        <b/>
        <sz val="12"/>
        <color rgb="FF00B050"/>
        <rFont val="Arial"/>
        <family val="2"/>
      </rPr>
      <t xml:space="preserve">    $0.00                                                        </t>
    </r>
    <r>
      <rPr>
        <sz val="12"/>
        <rFont val="Arial"/>
        <family val="2"/>
      </rPr>
      <t xml:space="preserve">          </t>
    </r>
  </si>
  <si>
    <t>Site did not expend full allocation during planning phase because they used other funding sources to compensate teachers.</t>
  </si>
  <si>
    <t>2000 Classified Salaries</t>
  </si>
  <si>
    <t>$1,165.65 - Library Media Assistant (57 hours x $20.45)</t>
  </si>
  <si>
    <r>
      <rPr>
        <sz val="12"/>
        <color rgb="FFFF0000"/>
        <rFont val="Arial"/>
        <family val="2"/>
      </rPr>
      <t xml:space="preserve">$1,165.65 </t>
    </r>
    <r>
      <rPr>
        <b/>
        <sz val="12"/>
        <color rgb="FF00B050"/>
        <rFont val="Arial"/>
        <family val="2"/>
      </rPr>
      <t xml:space="preserve">$296.52 </t>
    </r>
    <r>
      <rPr>
        <sz val="12"/>
        <rFont val="Arial"/>
        <family val="2"/>
      </rPr>
      <t>- Library Media Assistant (</t>
    </r>
    <r>
      <rPr>
        <strike/>
        <sz val="12"/>
        <color rgb="FFFF0000"/>
        <rFont val="Arial"/>
        <family val="2"/>
      </rPr>
      <t>57</t>
    </r>
    <r>
      <rPr>
        <sz val="12"/>
        <rFont val="Arial"/>
        <family val="2"/>
      </rPr>
      <t xml:space="preserve"> 14.5 hours x $20.45)</t>
    </r>
  </si>
  <si>
    <t>Over projected meeting and training time.</t>
  </si>
  <si>
    <t>3000 Employee Benefits</t>
  </si>
  <si>
    <t>4 Teachers x 30  x $4.00  =  $480.00                                                                                                                          1 Prog Spec x 40 hrs x $4.00  =  $160.00</t>
  </si>
  <si>
    <r>
      <t xml:space="preserve">4 Teachers x </t>
    </r>
    <r>
      <rPr>
        <strike/>
        <sz val="12"/>
        <rFont val="Arial"/>
        <family val="2"/>
      </rPr>
      <t>30</t>
    </r>
    <r>
      <rPr>
        <sz val="12"/>
        <rFont val="Arial"/>
        <family val="2"/>
      </rPr>
      <t xml:space="preserve"> ~</t>
    </r>
    <r>
      <rPr>
        <sz val="12"/>
        <color rgb="FF00B050"/>
        <rFont val="Arial"/>
        <family val="2"/>
      </rPr>
      <t>22.4</t>
    </r>
    <r>
      <rPr>
        <sz val="12"/>
        <rFont val="Arial"/>
        <family val="2"/>
      </rPr>
      <t xml:space="preserve"> x </t>
    </r>
    <r>
      <rPr>
        <strike/>
        <sz val="12"/>
        <color rgb="FFFF0000"/>
        <rFont val="Arial"/>
        <family val="2"/>
      </rPr>
      <t>$4.00</t>
    </r>
    <r>
      <rPr>
        <sz val="12"/>
        <rFont val="Arial"/>
        <family val="2"/>
      </rPr>
      <t xml:space="preserve"> </t>
    </r>
    <r>
      <rPr>
        <sz val="12"/>
        <color rgb="FF00B050"/>
        <rFont val="Arial"/>
        <family val="2"/>
      </rPr>
      <t>$6.91</t>
    </r>
    <r>
      <rPr>
        <sz val="12"/>
        <rFont val="Arial"/>
        <family val="2"/>
      </rPr>
      <t xml:space="preserve"> =</t>
    </r>
    <r>
      <rPr>
        <sz val="12"/>
        <color rgb="FFFF0000"/>
        <rFont val="Arial"/>
        <family val="2"/>
      </rPr>
      <t xml:space="preserve"> </t>
    </r>
    <r>
      <rPr>
        <strike/>
        <sz val="12"/>
        <color rgb="FFFF0000"/>
        <rFont val="Arial"/>
        <family val="2"/>
      </rPr>
      <t xml:space="preserve"> $480.00  </t>
    </r>
    <r>
      <rPr>
        <b/>
        <sz val="12"/>
        <color rgb="FF00B050"/>
        <rFont val="Arial"/>
        <family val="2"/>
      </rPr>
      <t xml:space="preserve"> $624.96 </t>
    </r>
    <r>
      <rPr>
        <sz val="12"/>
        <rFont val="Arial"/>
        <family val="2"/>
      </rPr>
      <t xml:space="preserve">                                                                                                                      1 Prog Spec x </t>
    </r>
    <r>
      <rPr>
        <strike/>
        <sz val="12"/>
        <rFont val="Arial"/>
        <family val="2"/>
      </rPr>
      <t>40</t>
    </r>
    <r>
      <rPr>
        <sz val="12"/>
        <rFont val="Arial"/>
        <family val="2"/>
      </rPr>
      <t xml:space="preserve"> 0 hrs x $4.00  =  $0</t>
    </r>
  </si>
  <si>
    <t>Less beneftis based on recalculation of projected expenditures for staff.</t>
  </si>
  <si>
    <t>5 teachers X $4.00 per hour X 26 hours = $520.00                                                                    1 teacher x $4.00 per hour x 30 hours = $120.00</t>
  </si>
  <si>
    <r>
      <t xml:space="preserve">5 teachers X </t>
    </r>
    <r>
      <rPr>
        <strike/>
        <sz val="12"/>
        <color rgb="FFFF0000"/>
        <rFont val="Arial"/>
        <family val="2"/>
      </rPr>
      <t>$4.00</t>
    </r>
    <r>
      <rPr>
        <sz val="12"/>
        <rFont val="Arial"/>
        <family val="2"/>
      </rPr>
      <t xml:space="preserve"> </t>
    </r>
    <r>
      <rPr>
        <sz val="12"/>
        <color rgb="FF00B050"/>
        <rFont val="Arial"/>
        <family val="2"/>
      </rPr>
      <t>$4.84</t>
    </r>
    <r>
      <rPr>
        <sz val="12"/>
        <rFont val="Arial"/>
        <family val="2"/>
      </rPr>
      <t xml:space="preserve"> per hour X </t>
    </r>
    <r>
      <rPr>
        <strike/>
        <sz val="12"/>
        <color rgb="FFFF0000"/>
        <rFont val="Arial"/>
        <family val="2"/>
      </rPr>
      <t>26</t>
    </r>
    <r>
      <rPr>
        <sz val="12"/>
        <rFont val="Arial"/>
        <family val="2"/>
      </rPr>
      <t xml:space="preserve"> </t>
    </r>
    <r>
      <rPr>
        <sz val="12"/>
        <color rgb="FF00B050"/>
        <rFont val="Arial"/>
        <family val="2"/>
      </rPr>
      <t>8.85</t>
    </r>
    <r>
      <rPr>
        <sz val="12"/>
        <rFont val="Arial"/>
        <family val="2"/>
      </rPr>
      <t xml:space="preserve">  hours = </t>
    </r>
    <r>
      <rPr>
        <strike/>
        <sz val="12"/>
        <color rgb="FFFF0000"/>
        <rFont val="Arial"/>
        <family val="2"/>
      </rPr>
      <t>$520.00</t>
    </r>
    <r>
      <rPr>
        <sz val="12"/>
        <rFont val="Arial"/>
        <family val="2"/>
      </rPr>
      <t xml:space="preserve">     </t>
    </r>
    <r>
      <rPr>
        <b/>
        <sz val="12"/>
        <color rgb="FF00B050"/>
        <rFont val="Arial"/>
        <family val="2"/>
      </rPr>
      <t xml:space="preserve"> $214.19</t>
    </r>
    <r>
      <rPr>
        <sz val="12"/>
        <rFont val="Arial"/>
        <family val="2"/>
      </rPr>
      <t xml:space="preserve">                                                              1 teacher x $4.00 per hour x 30 hours =</t>
    </r>
    <r>
      <rPr>
        <strike/>
        <sz val="12"/>
        <color rgb="FFFF0000"/>
        <rFont val="Arial"/>
        <family val="2"/>
      </rPr>
      <t xml:space="preserve"> $120.00</t>
    </r>
  </si>
  <si>
    <t>Less benefits based on recalculation of projected expenditures for staff.</t>
  </si>
  <si>
    <t>Site Principal = 7 sites x 3 hrs x $3.73 = $78.33                                                                              Assistant Principal = 7 sites x 3 hrs x $3.24 = $68.04                                                                      Instructional Coaches = 70 x $4.00 = $280.00                                                                                               Program Specialists = 70 x $4.00 = $280.00                                                                                             Teachers = 7 sites x 64 hours x $4.00 = $1,792.00</t>
  </si>
  <si>
    <r>
      <t>Site Principal =</t>
    </r>
    <r>
      <rPr>
        <strike/>
        <sz val="12"/>
        <color rgb="FFFF0000"/>
        <rFont val="Arial"/>
        <family val="2"/>
      </rPr>
      <t xml:space="preserve">21 </t>
    </r>
    <r>
      <rPr>
        <sz val="12"/>
        <color rgb="FF00B050"/>
        <rFont val="Arial"/>
        <family val="2"/>
      </rPr>
      <t xml:space="preserve"> 22.398 </t>
    </r>
    <r>
      <rPr>
        <sz val="12"/>
        <rFont val="Arial"/>
        <family val="2"/>
      </rPr>
      <t xml:space="preserve">hrs x </t>
    </r>
    <r>
      <rPr>
        <strike/>
        <sz val="12"/>
        <color rgb="FFFF0000"/>
        <rFont val="Arial"/>
        <family val="2"/>
      </rPr>
      <t>$3.73</t>
    </r>
    <r>
      <rPr>
        <sz val="12"/>
        <rFont val="Arial"/>
        <family val="2"/>
      </rPr>
      <t xml:space="preserve"> </t>
    </r>
    <r>
      <rPr>
        <sz val="12"/>
        <color rgb="FF00B050"/>
        <rFont val="Arial"/>
        <family val="2"/>
      </rPr>
      <t>$16.532</t>
    </r>
    <r>
      <rPr>
        <sz val="12"/>
        <rFont val="Arial"/>
        <family val="2"/>
      </rPr>
      <t xml:space="preserve">  = </t>
    </r>
    <r>
      <rPr>
        <strike/>
        <sz val="12"/>
        <color rgb="FFFF0000"/>
        <rFont val="Arial"/>
        <family val="2"/>
      </rPr>
      <t>$78.33</t>
    </r>
    <r>
      <rPr>
        <sz val="12"/>
        <rFont val="Arial"/>
        <family val="2"/>
      </rPr>
      <t xml:space="preserve">       </t>
    </r>
    <r>
      <rPr>
        <b/>
        <sz val="12"/>
        <color rgb="FF00B050"/>
        <rFont val="Arial"/>
        <family val="2"/>
      </rPr>
      <t>$370.29</t>
    </r>
    <r>
      <rPr>
        <sz val="12"/>
        <rFont val="Arial"/>
        <family val="2"/>
      </rPr>
      <t xml:space="preserve">                                                                       Assistant Principal =</t>
    </r>
    <r>
      <rPr>
        <strike/>
        <sz val="12"/>
        <color rgb="FFFF0000"/>
        <rFont val="Arial"/>
        <family val="2"/>
      </rPr>
      <t xml:space="preserve"> 21 </t>
    </r>
    <r>
      <rPr>
        <sz val="12"/>
        <color rgb="FF00B050"/>
        <rFont val="Arial"/>
        <family val="2"/>
      </rPr>
      <t>22.21</t>
    </r>
    <r>
      <rPr>
        <sz val="12"/>
        <rFont val="Arial"/>
        <family val="2"/>
      </rPr>
      <t xml:space="preserve"> hrs x </t>
    </r>
    <r>
      <rPr>
        <strike/>
        <sz val="12"/>
        <color rgb="FFFF0000"/>
        <rFont val="Arial"/>
        <family val="2"/>
      </rPr>
      <t>$3.24</t>
    </r>
    <r>
      <rPr>
        <sz val="12"/>
        <rFont val="Arial"/>
        <family val="2"/>
      </rPr>
      <t xml:space="preserve"> </t>
    </r>
    <r>
      <rPr>
        <sz val="12"/>
        <color rgb="FF00B050"/>
        <rFont val="Arial"/>
        <family val="2"/>
      </rPr>
      <t>$14.4218</t>
    </r>
    <r>
      <rPr>
        <sz val="12"/>
        <rFont val="Arial"/>
        <family val="2"/>
      </rPr>
      <t xml:space="preserve"> =</t>
    </r>
    <r>
      <rPr>
        <strike/>
        <sz val="12"/>
        <rFont val="Arial"/>
        <family val="2"/>
      </rPr>
      <t xml:space="preserve"> </t>
    </r>
    <r>
      <rPr>
        <strike/>
        <sz val="12"/>
        <color rgb="FFFF0000"/>
        <rFont val="Arial"/>
        <family val="2"/>
      </rPr>
      <t>$68.04</t>
    </r>
    <r>
      <rPr>
        <sz val="12"/>
        <color rgb="FFFF0000"/>
        <rFont val="Arial"/>
        <family val="2"/>
      </rPr>
      <t xml:space="preserve"> </t>
    </r>
    <r>
      <rPr>
        <b/>
        <sz val="12"/>
        <color rgb="FF00B050"/>
        <rFont val="Arial"/>
        <family val="2"/>
      </rPr>
      <t>$320.31</t>
    </r>
    <r>
      <rPr>
        <sz val="12"/>
        <rFont val="Arial"/>
        <family val="2"/>
      </rPr>
      <t xml:space="preserve">                                                                     Instructional Coaches = </t>
    </r>
    <r>
      <rPr>
        <strike/>
        <sz val="12"/>
        <color rgb="FFFF0000"/>
        <rFont val="Arial"/>
        <family val="2"/>
      </rPr>
      <t>70</t>
    </r>
    <r>
      <rPr>
        <sz val="12"/>
        <rFont val="Arial"/>
        <family val="2"/>
      </rPr>
      <t xml:space="preserve"> </t>
    </r>
    <r>
      <rPr>
        <sz val="12"/>
        <color rgb="FF00B050"/>
        <rFont val="Arial"/>
        <family val="2"/>
      </rPr>
      <t>105.52</t>
    </r>
    <r>
      <rPr>
        <sz val="12"/>
        <rFont val="Arial"/>
        <family val="2"/>
      </rPr>
      <t xml:space="preserve"> x </t>
    </r>
    <r>
      <rPr>
        <strike/>
        <sz val="12"/>
        <color rgb="FFFF0000"/>
        <rFont val="Arial"/>
        <family val="2"/>
      </rPr>
      <t>$4.00</t>
    </r>
    <r>
      <rPr>
        <sz val="12"/>
        <rFont val="Arial"/>
        <family val="2"/>
      </rPr>
      <t xml:space="preserve">  </t>
    </r>
    <r>
      <rPr>
        <sz val="12"/>
        <color rgb="FF00B050"/>
        <rFont val="Arial"/>
        <family val="2"/>
      </rPr>
      <t>$8.87</t>
    </r>
    <r>
      <rPr>
        <sz val="12"/>
        <rFont val="Arial"/>
        <family val="2"/>
      </rPr>
      <t xml:space="preserve"> =</t>
    </r>
    <r>
      <rPr>
        <strike/>
        <sz val="12"/>
        <rFont val="Arial"/>
        <family val="2"/>
      </rPr>
      <t xml:space="preserve"> </t>
    </r>
    <r>
      <rPr>
        <strike/>
        <sz val="12"/>
        <color rgb="FFFF0000"/>
        <rFont val="Arial"/>
        <family val="2"/>
      </rPr>
      <t>$280.00</t>
    </r>
    <r>
      <rPr>
        <sz val="12"/>
        <rFont val="Arial"/>
        <family val="2"/>
      </rPr>
      <t xml:space="preserve">      </t>
    </r>
    <r>
      <rPr>
        <b/>
        <sz val="12"/>
        <color rgb="FF00B050"/>
        <rFont val="Arial"/>
        <family val="2"/>
      </rPr>
      <t xml:space="preserve">$935.83   </t>
    </r>
    <r>
      <rPr>
        <sz val="12"/>
        <rFont val="Arial"/>
        <family val="2"/>
      </rPr>
      <t xml:space="preserve">                                                                                         Program Specialists = </t>
    </r>
    <r>
      <rPr>
        <strike/>
        <sz val="12"/>
        <color rgb="FFFF0000"/>
        <rFont val="Arial"/>
        <family val="2"/>
      </rPr>
      <t>70</t>
    </r>
    <r>
      <rPr>
        <sz val="12"/>
        <rFont val="Arial"/>
        <family val="2"/>
      </rPr>
      <t xml:space="preserve"> </t>
    </r>
    <r>
      <rPr>
        <sz val="12"/>
        <color rgb="FF00B050"/>
        <rFont val="Arial"/>
        <family val="2"/>
      </rPr>
      <t>45.53</t>
    </r>
    <r>
      <rPr>
        <sz val="12"/>
        <rFont val="Arial"/>
        <family val="2"/>
      </rPr>
      <t xml:space="preserve"> x $8.78 = </t>
    </r>
    <r>
      <rPr>
        <strike/>
        <sz val="12"/>
        <color rgb="FFFF0000"/>
        <rFont val="Arial"/>
        <family val="2"/>
      </rPr>
      <t>$280.00</t>
    </r>
    <r>
      <rPr>
        <sz val="12"/>
        <color rgb="FFFF0000"/>
        <rFont val="Arial"/>
        <family val="2"/>
      </rPr>
      <t xml:space="preserve">  </t>
    </r>
    <r>
      <rPr>
        <sz val="12"/>
        <rFont val="Arial"/>
        <family val="2"/>
      </rPr>
      <t xml:space="preserve"> </t>
    </r>
    <r>
      <rPr>
        <b/>
        <sz val="12"/>
        <color rgb="FF00B050"/>
        <rFont val="Arial"/>
        <family val="2"/>
      </rPr>
      <t xml:space="preserve"> $399.96   </t>
    </r>
    <r>
      <rPr>
        <sz val="12"/>
        <rFont val="Arial"/>
        <family val="2"/>
      </rPr>
      <t xml:space="preserve">                                                                                      Teachers = 7 sites x </t>
    </r>
    <r>
      <rPr>
        <strike/>
        <sz val="12"/>
        <color rgb="FFFF0000"/>
        <rFont val="Arial"/>
        <family val="2"/>
      </rPr>
      <t>64</t>
    </r>
    <r>
      <rPr>
        <sz val="12"/>
        <rFont val="Arial"/>
        <family val="2"/>
      </rPr>
      <t xml:space="preserve"> </t>
    </r>
    <r>
      <rPr>
        <sz val="12"/>
        <color rgb="FF00B050"/>
        <rFont val="Arial"/>
        <family val="2"/>
      </rPr>
      <t>0</t>
    </r>
    <r>
      <rPr>
        <sz val="12"/>
        <rFont val="Arial"/>
        <family val="2"/>
      </rPr>
      <t xml:space="preserve"> hours x $4.00 =</t>
    </r>
    <r>
      <rPr>
        <sz val="12"/>
        <color rgb="FFFF0000"/>
        <rFont val="Arial"/>
        <family val="2"/>
      </rPr>
      <t xml:space="preserve"> </t>
    </r>
    <r>
      <rPr>
        <strike/>
        <sz val="12"/>
        <color rgb="FFFF0000"/>
        <rFont val="Arial"/>
        <family val="2"/>
      </rPr>
      <t>$1,792.00</t>
    </r>
    <r>
      <rPr>
        <sz val="12"/>
        <color rgb="FFFF0000"/>
        <rFont val="Arial"/>
        <family val="2"/>
      </rPr>
      <t xml:space="preserve">  </t>
    </r>
    <r>
      <rPr>
        <b/>
        <sz val="12"/>
        <color rgb="FF00B050"/>
        <rFont val="Arial"/>
        <family val="2"/>
      </rPr>
      <t xml:space="preserve">  $0.00</t>
    </r>
  </si>
  <si>
    <t>Less benefits based on recalculation of projected expenditures for staff</t>
  </si>
  <si>
    <t>Library Media Assistant  57 x $3.04 = $173.28
Instructional Coach  20.75 x $4.00 = $83.00
Teachers  6 x 19.5 x $4.00 = $468.00</t>
  </si>
  <si>
    <r>
      <t xml:space="preserve">Library Media Assistant  </t>
    </r>
    <r>
      <rPr>
        <strike/>
        <sz val="12"/>
        <color rgb="FFFF0000"/>
        <rFont val="Arial"/>
        <family val="2"/>
      </rPr>
      <t>57</t>
    </r>
    <r>
      <rPr>
        <sz val="12"/>
        <rFont val="Arial"/>
        <family val="2"/>
      </rPr>
      <t xml:space="preserve"> </t>
    </r>
    <r>
      <rPr>
        <sz val="12"/>
        <color rgb="FF00B050"/>
        <rFont val="Arial"/>
        <family val="2"/>
      </rPr>
      <t xml:space="preserve">14.5 </t>
    </r>
    <r>
      <rPr>
        <sz val="12"/>
        <rFont val="Arial"/>
        <family val="2"/>
      </rPr>
      <t xml:space="preserve">x </t>
    </r>
    <r>
      <rPr>
        <strike/>
        <sz val="12"/>
        <color rgb="FFFF0000"/>
        <rFont val="Arial"/>
        <family val="2"/>
      </rPr>
      <t>$3.04</t>
    </r>
    <r>
      <rPr>
        <sz val="12"/>
        <rFont val="Arial"/>
        <family val="2"/>
      </rPr>
      <t xml:space="preserve"> </t>
    </r>
    <r>
      <rPr>
        <sz val="12"/>
        <color rgb="FF00B050"/>
        <rFont val="Arial"/>
        <family val="2"/>
      </rPr>
      <t>$6.42</t>
    </r>
    <r>
      <rPr>
        <sz val="12"/>
        <rFont val="Arial"/>
        <family val="2"/>
      </rPr>
      <t xml:space="preserve"> = </t>
    </r>
    <r>
      <rPr>
        <strike/>
        <sz val="12"/>
        <color rgb="FFFF0000"/>
        <rFont val="Arial"/>
        <family val="2"/>
      </rPr>
      <t>$173.2</t>
    </r>
    <r>
      <rPr>
        <sz val="12"/>
        <color rgb="FFFF0000"/>
        <rFont val="Arial"/>
        <family val="2"/>
      </rPr>
      <t xml:space="preserve">8 </t>
    </r>
    <r>
      <rPr>
        <b/>
        <sz val="12"/>
        <color rgb="FF00B050"/>
        <rFont val="Arial"/>
        <family val="2"/>
      </rPr>
      <t>$93.06</t>
    </r>
    <r>
      <rPr>
        <sz val="12"/>
        <rFont val="Arial"/>
        <family val="2"/>
      </rPr>
      <t xml:space="preserve">
Instructional Coach  20.75 x $4.00 =</t>
    </r>
    <r>
      <rPr>
        <strike/>
        <sz val="12"/>
        <rFont val="Arial"/>
        <family val="2"/>
      </rPr>
      <t xml:space="preserve"> </t>
    </r>
    <r>
      <rPr>
        <strike/>
        <sz val="12"/>
        <color rgb="FFFF0000"/>
        <rFont val="Arial"/>
        <family val="2"/>
      </rPr>
      <t>$83.00</t>
    </r>
    <r>
      <rPr>
        <b/>
        <sz val="12"/>
        <color rgb="FF00B050"/>
        <rFont val="Arial"/>
        <family val="2"/>
      </rPr>
      <t xml:space="preserve"> $0.00</t>
    </r>
    <r>
      <rPr>
        <sz val="12"/>
        <rFont val="Arial"/>
        <family val="2"/>
      </rPr>
      <t xml:space="preserve">
Teachers  6 x</t>
    </r>
    <r>
      <rPr>
        <strike/>
        <sz val="12"/>
        <color rgb="FFFF0000"/>
        <rFont val="Arial"/>
        <family val="2"/>
      </rPr>
      <t xml:space="preserve"> 19.5</t>
    </r>
    <r>
      <rPr>
        <sz val="12"/>
        <rFont val="Arial"/>
        <family val="2"/>
      </rPr>
      <t xml:space="preserve"> </t>
    </r>
    <r>
      <rPr>
        <sz val="12"/>
        <color rgb="FF00B050"/>
        <rFont val="Arial"/>
        <family val="2"/>
      </rPr>
      <t xml:space="preserve">12.06 </t>
    </r>
    <r>
      <rPr>
        <sz val="12"/>
        <rFont val="Arial"/>
        <family val="2"/>
      </rPr>
      <t xml:space="preserve"> x $4.00 </t>
    </r>
    <r>
      <rPr>
        <sz val="12"/>
        <color rgb="FF00B050"/>
        <rFont val="Arial"/>
        <family val="2"/>
      </rPr>
      <t xml:space="preserve">$7.82 </t>
    </r>
    <r>
      <rPr>
        <sz val="12"/>
        <rFont val="Arial"/>
        <family val="2"/>
      </rPr>
      <t>=</t>
    </r>
    <r>
      <rPr>
        <sz val="12"/>
        <color rgb="FFFF0000"/>
        <rFont val="Arial"/>
        <family val="2"/>
      </rPr>
      <t xml:space="preserve"> </t>
    </r>
    <r>
      <rPr>
        <strike/>
        <sz val="12"/>
        <color rgb="FFFF0000"/>
        <rFont val="Arial"/>
        <family val="2"/>
      </rPr>
      <t xml:space="preserve">$468.00 </t>
    </r>
    <r>
      <rPr>
        <b/>
        <sz val="12"/>
        <color rgb="FF00B050"/>
        <rFont val="Arial"/>
        <family val="2"/>
      </rPr>
      <t xml:space="preserve"> $565.60</t>
    </r>
  </si>
  <si>
    <t>4 Teachers x 30  x $4.00  =  $480.00
1 Prog Spec x 40 hrs x $4.00  =  $160.00</t>
  </si>
  <si>
    <r>
      <t xml:space="preserve">4 Teachers x </t>
    </r>
    <r>
      <rPr>
        <sz val="12"/>
        <color rgb="FFFF0000"/>
        <rFont val="Arial"/>
        <family val="2"/>
      </rPr>
      <t>30</t>
    </r>
    <r>
      <rPr>
        <sz val="12"/>
        <rFont val="Arial"/>
        <family val="2"/>
      </rPr>
      <t xml:space="preserve"> </t>
    </r>
    <r>
      <rPr>
        <sz val="12"/>
        <color rgb="FF00B050"/>
        <rFont val="Arial"/>
        <family val="2"/>
      </rPr>
      <t>10.73</t>
    </r>
    <r>
      <rPr>
        <sz val="12"/>
        <rFont val="Arial"/>
        <family val="2"/>
      </rPr>
      <t xml:space="preserve"> x</t>
    </r>
    <r>
      <rPr>
        <sz val="12"/>
        <color rgb="FFFF0000"/>
        <rFont val="Arial"/>
        <family val="2"/>
      </rPr>
      <t xml:space="preserve"> </t>
    </r>
    <r>
      <rPr>
        <strike/>
        <sz val="12"/>
        <color rgb="FFFF0000"/>
        <rFont val="Arial"/>
        <family val="2"/>
      </rPr>
      <t>$4.00</t>
    </r>
    <r>
      <rPr>
        <sz val="12"/>
        <color rgb="FFFF0000"/>
        <rFont val="Arial"/>
        <family val="2"/>
      </rPr>
      <t xml:space="preserve"> </t>
    </r>
    <r>
      <rPr>
        <sz val="12"/>
        <color rgb="FF00B050"/>
        <rFont val="Arial"/>
        <family val="2"/>
      </rPr>
      <t>$4.88</t>
    </r>
    <r>
      <rPr>
        <sz val="12"/>
        <rFont val="Arial"/>
        <family val="2"/>
      </rPr>
      <t xml:space="preserve">  =  </t>
    </r>
    <r>
      <rPr>
        <strike/>
        <sz val="12"/>
        <color rgb="FFFF0000"/>
        <rFont val="Arial"/>
        <family val="2"/>
      </rPr>
      <t>$480.00</t>
    </r>
    <r>
      <rPr>
        <sz val="12"/>
        <color rgb="FFFF0000"/>
        <rFont val="Arial"/>
        <family val="2"/>
      </rPr>
      <t xml:space="preserve">   </t>
    </r>
    <r>
      <rPr>
        <b/>
        <sz val="12"/>
        <color rgb="FFFF0000"/>
        <rFont val="Arial"/>
        <family val="2"/>
      </rPr>
      <t xml:space="preserve"> </t>
    </r>
    <r>
      <rPr>
        <b/>
        <sz val="12"/>
        <color rgb="FF00B050"/>
        <rFont val="Arial"/>
        <family val="2"/>
      </rPr>
      <t>$209.44</t>
    </r>
    <r>
      <rPr>
        <sz val="12"/>
        <rFont val="Arial"/>
        <family val="2"/>
      </rPr>
      <t xml:space="preserve">
1 Prog Spec x</t>
    </r>
    <r>
      <rPr>
        <sz val="12"/>
        <color rgb="FFFF0000"/>
        <rFont val="Arial"/>
        <family val="2"/>
      </rPr>
      <t xml:space="preserve"> 40</t>
    </r>
    <r>
      <rPr>
        <sz val="12"/>
        <rFont val="Arial"/>
        <family val="2"/>
      </rPr>
      <t xml:space="preserve"> </t>
    </r>
    <r>
      <rPr>
        <sz val="12"/>
        <color rgb="FF00B050"/>
        <rFont val="Arial"/>
        <family val="2"/>
      </rPr>
      <t>23.55</t>
    </r>
    <r>
      <rPr>
        <sz val="12"/>
        <rFont val="Arial"/>
        <family val="2"/>
      </rPr>
      <t xml:space="preserve"> hrs x $</t>
    </r>
    <r>
      <rPr>
        <strike/>
        <sz val="12"/>
        <color rgb="FFFF0000"/>
        <rFont val="Arial"/>
        <family val="2"/>
      </rPr>
      <t>4.00</t>
    </r>
    <r>
      <rPr>
        <sz val="12"/>
        <color rgb="FF00B050"/>
        <rFont val="Arial"/>
        <family val="2"/>
      </rPr>
      <t>$2.51</t>
    </r>
    <r>
      <rPr>
        <strike/>
        <sz val="12"/>
        <color rgb="FFFF0000"/>
        <rFont val="Arial"/>
        <family val="2"/>
      </rPr>
      <t xml:space="preserve"> </t>
    </r>
    <r>
      <rPr>
        <sz val="12"/>
        <rFont val="Arial"/>
        <family val="2"/>
      </rPr>
      <t xml:space="preserve"> =  </t>
    </r>
    <r>
      <rPr>
        <strike/>
        <sz val="12"/>
        <color rgb="FFFF0000"/>
        <rFont val="Arial"/>
        <family val="2"/>
      </rPr>
      <t>$160.00</t>
    </r>
    <r>
      <rPr>
        <strike/>
        <sz val="12"/>
        <color rgb="FF00B050"/>
        <rFont val="Arial"/>
        <family val="2"/>
      </rPr>
      <t xml:space="preserve"> </t>
    </r>
    <r>
      <rPr>
        <sz val="12"/>
        <color rgb="FF00B050"/>
        <rFont val="Arial"/>
        <family val="2"/>
      </rPr>
      <t xml:space="preserve">  </t>
    </r>
    <r>
      <rPr>
        <b/>
        <sz val="12"/>
        <color rgb="FF00B050"/>
        <rFont val="Arial"/>
        <family val="2"/>
      </rPr>
      <t>$59.15</t>
    </r>
  </si>
  <si>
    <t>5 teachers X $4.00 per hour X 26 hours = $520.00                                                                     1 teacher x $4.00 per hour x 30 hours = $120.00</t>
  </si>
  <si>
    <r>
      <t xml:space="preserve">5 teachers X </t>
    </r>
    <r>
      <rPr>
        <strike/>
        <sz val="12"/>
        <color rgb="FFFF0000"/>
        <rFont val="Arial"/>
        <family val="2"/>
      </rPr>
      <t>$4.00</t>
    </r>
    <r>
      <rPr>
        <sz val="12"/>
        <rFont val="Arial"/>
        <family val="2"/>
      </rPr>
      <t xml:space="preserve"> </t>
    </r>
    <r>
      <rPr>
        <sz val="12"/>
        <color rgb="FF00B050"/>
        <rFont val="Arial"/>
        <family val="2"/>
      </rPr>
      <t xml:space="preserve">$5.92 </t>
    </r>
    <r>
      <rPr>
        <sz val="12"/>
        <rFont val="Arial"/>
        <family val="2"/>
      </rPr>
      <t xml:space="preserve">per hour X </t>
    </r>
    <r>
      <rPr>
        <strike/>
        <sz val="12"/>
        <color rgb="FFFF0000"/>
        <rFont val="Arial"/>
        <family val="2"/>
      </rPr>
      <t>26</t>
    </r>
    <r>
      <rPr>
        <sz val="12"/>
        <rFont val="Arial"/>
        <family val="2"/>
      </rPr>
      <t xml:space="preserve"> </t>
    </r>
    <r>
      <rPr>
        <sz val="12"/>
        <color rgb="FF00B050"/>
        <rFont val="Arial"/>
        <family val="2"/>
      </rPr>
      <t xml:space="preserve">17.51 </t>
    </r>
    <r>
      <rPr>
        <sz val="12"/>
        <rFont val="Arial"/>
        <family val="2"/>
      </rPr>
      <t xml:space="preserve"> hours =</t>
    </r>
    <r>
      <rPr>
        <strike/>
        <sz val="12"/>
        <color rgb="FFFF0000"/>
        <rFont val="Arial"/>
        <family val="2"/>
      </rPr>
      <t xml:space="preserve"> $520.00 </t>
    </r>
    <r>
      <rPr>
        <sz val="12"/>
        <color rgb="FFFF0000"/>
        <rFont val="Arial"/>
        <family val="2"/>
      </rPr>
      <t xml:space="preserve">  </t>
    </r>
    <r>
      <rPr>
        <b/>
        <sz val="12"/>
        <color rgb="FF00B050"/>
        <rFont val="Arial"/>
        <family val="2"/>
      </rPr>
      <t>$518.36</t>
    </r>
    <r>
      <rPr>
        <sz val="12"/>
        <color rgb="FFFF0000"/>
        <rFont val="Arial"/>
        <family val="2"/>
      </rPr>
      <t xml:space="preserve"> </t>
    </r>
    <r>
      <rPr>
        <sz val="12"/>
        <rFont val="Arial"/>
        <family val="2"/>
      </rPr>
      <t xml:space="preserve">                                                                    1 teacher x $4.00 per hour x 30 hours = </t>
    </r>
    <r>
      <rPr>
        <strike/>
        <sz val="12"/>
        <color rgb="FFFF0000"/>
        <rFont val="Arial"/>
        <family val="2"/>
      </rPr>
      <t xml:space="preserve">$120.00   </t>
    </r>
    <r>
      <rPr>
        <b/>
        <sz val="12"/>
        <color rgb="FF00B050"/>
        <rFont val="Arial"/>
        <family val="2"/>
      </rPr>
      <t>$0.00</t>
    </r>
  </si>
  <si>
    <t>Instructional Coach - 32 Hours x $4.00 = $128.00
Teachers - 128 hours x $4.00 = $512.00</t>
  </si>
  <si>
    <r>
      <t>Instructional Coach - 32 Hours x $4.00 =</t>
    </r>
    <r>
      <rPr>
        <strike/>
        <sz val="12"/>
        <rFont val="Arial"/>
        <family val="2"/>
      </rPr>
      <t xml:space="preserve"> </t>
    </r>
    <r>
      <rPr>
        <strike/>
        <sz val="12"/>
        <color rgb="FFFF0000"/>
        <rFont val="Arial"/>
        <family val="2"/>
      </rPr>
      <t>$128.00</t>
    </r>
    <r>
      <rPr>
        <sz val="12"/>
        <rFont val="Arial"/>
        <family val="2"/>
      </rPr>
      <t xml:space="preserve">
Teachers - </t>
    </r>
    <r>
      <rPr>
        <strike/>
        <sz val="12"/>
        <color rgb="FFFF0000"/>
        <rFont val="Arial"/>
        <family val="2"/>
      </rPr>
      <t>128</t>
    </r>
    <r>
      <rPr>
        <sz val="12"/>
        <rFont val="Arial"/>
        <family val="2"/>
      </rPr>
      <t xml:space="preserve"> </t>
    </r>
    <r>
      <rPr>
        <sz val="12"/>
        <color rgb="FF00B050"/>
        <rFont val="Arial"/>
        <family val="2"/>
      </rPr>
      <t>42.53</t>
    </r>
    <r>
      <rPr>
        <sz val="12"/>
        <rFont val="Arial"/>
        <family val="2"/>
      </rPr>
      <t xml:space="preserve"> hours x </t>
    </r>
    <r>
      <rPr>
        <strike/>
        <sz val="12"/>
        <color rgb="FFFF0000"/>
        <rFont val="Arial"/>
        <family val="2"/>
      </rPr>
      <t>$4.00</t>
    </r>
    <r>
      <rPr>
        <sz val="12"/>
        <rFont val="Arial"/>
        <family val="2"/>
      </rPr>
      <t xml:space="preserve"> </t>
    </r>
    <r>
      <rPr>
        <sz val="12"/>
        <color rgb="FF00B050"/>
        <rFont val="Arial"/>
        <family val="2"/>
      </rPr>
      <t>$55.44</t>
    </r>
    <r>
      <rPr>
        <sz val="12"/>
        <rFont val="Arial"/>
        <family val="2"/>
      </rPr>
      <t xml:space="preserve"> = </t>
    </r>
    <r>
      <rPr>
        <strike/>
        <sz val="12"/>
        <color rgb="FFFF0000"/>
        <rFont val="Arial"/>
        <family val="2"/>
      </rPr>
      <t>$512.00</t>
    </r>
    <r>
      <rPr>
        <sz val="12"/>
        <color rgb="FFFF0000"/>
        <rFont val="Arial"/>
        <family val="2"/>
      </rPr>
      <t xml:space="preserve">   </t>
    </r>
    <r>
      <rPr>
        <b/>
        <sz val="12"/>
        <color rgb="FF00B050"/>
        <rFont val="Arial"/>
        <family val="2"/>
      </rPr>
      <t xml:space="preserve">         $231.27-</t>
    </r>
    <r>
      <rPr>
        <sz val="12"/>
        <color rgb="FF00B050"/>
        <rFont val="Arial"/>
        <family val="2"/>
      </rPr>
      <t xml:space="preserve"> Benefits for additional hourly compensation</t>
    </r>
  </si>
  <si>
    <t>5 teachers X $4.00 per hour X 26 hours = $520.00
1 teacher x $4.00 per hour x 30 hours = $120.00</t>
  </si>
  <si>
    <r>
      <t>5 teachers X $</t>
    </r>
    <r>
      <rPr>
        <strike/>
        <sz val="12"/>
        <color rgb="FFFF0000"/>
        <rFont val="Arial"/>
        <family val="2"/>
      </rPr>
      <t>4.00</t>
    </r>
    <r>
      <rPr>
        <sz val="12"/>
        <rFont val="Arial"/>
        <family val="2"/>
      </rPr>
      <t xml:space="preserve"> </t>
    </r>
    <r>
      <rPr>
        <sz val="12"/>
        <color rgb="FF00B050"/>
        <rFont val="Arial"/>
        <family val="2"/>
      </rPr>
      <t xml:space="preserve">$5.31 </t>
    </r>
    <r>
      <rPr>
        <sz val="12"/>
        <rFont val="Arial"/>
        <family val="2"/>
      </rPr>
      <t>per hour X</t>
    </r>
    <r>
      <rPr>
        <strike/>
        <sz val="12"/>
        <color rgb="FFFF0000"/>
        <rFont val="Arial"/>
        <family val="2"/>
      </rPr>
      <t xml:space="preserve"> 26</t>
    </r>
    <r>
      <rPr>
        <sz val="12"/>
        <rFont val="Arial"/>
        <family val="2"/>
      </rPr>
      <t xml:space="preserve"> </t>
    </r>
    <r>
      <rPr>
        <sz val="12"/>
        <color rgb="FF00B050"/>
        <rFont val="Arial"/>
        <family val="2"/>
      </rPr>
      <t xml:space="preserve">11.21  </t>
    </r>
    <r>
      <rPr>
        <sz val="12"/>
        <rFont val="Arial"/>
        <family val="2"/>
      </rPr>
      <t xml:space="preserve">hours = </t>
    </r>
    <r>
      <rPr>
        <strike/>
        <sz val="12"/>
        <color rgb="FFFF0000"/>
        <rFont val="Arial"/>
        <family val="2"/>
      </rPr>
      <t>$520.00</t>
    </r>
    <r>
      <rPr>
        <sz val="12"/>
        <rFont val="Arial"/>
        <family val="2"/>
      </rPr>
      <t xml:space="preserve">   </t>
    </r>
    <r>
      <rPr>
        <b/>
        <sz val="12"/>
        <rFont val="Arial"/>
        <family val="2"/>
      </rPr>
      <t xml:space="preserve"> </t>
    </r>
    <r>
      <rPr>
        <b/>
        <sz val="12"/>
        <color rgb="FF00B050"/>
        <rFont val="Arial"/>
        <family val="2"/>
      </rPr>
      <t>$297.67</t>
    </r>
    <r>
      <rPr>
        <sz val="12"/>
        <rFont val="Arial"/>
        <family val="2"/>
      </rPr>
      <t xml:space="preserve">
1 teacher x $4.00 per hour x 30 hours = </t>
    </r>
    <r>
      <rPr>
        <strike/>
        <sz val="12"/>
        <color rgb="FFFF0000"/>
        <rFont val="Arial"/>
        <family val="2"/>
      </rPr>
      <t xml:space="preserve">$120.00  </t>
    </r>
    <r>
      <rPr>
        <b/>
        <sz val="12"/>
        <color rgb="FFFF0000"/>
        <rFont val="Arial"/>
        <family val="2"/>
      </rPr>
      <t xml:space="preserve"> </t>
    </r>
    <r>
      <rPr>
        <b/>
        <sz val="12"/>
        <color rgb="FF00B050"/>
        <rFont val="Arial"/>
        <family val="2"/>
      </rPr>
      <t>$0.00</t>
    </r>
  </si>
  <si>
    <t>4000 Books and Supplies</t>
  </si>
  <si>
    <t>1/2" Binder, sheet protectors, dividers, labels, highlighters</t>
  </si>
  <si>
    <t>No expenditures used existing supplies</t>
  </si>
  <si>
    <t>3" Binder, sheet protectors, dividers, labels, highlighters, pens, markers</t>
  </si>
  <si>
    <t>.</t>
  </si>
  <si>
    <t xml:space="preserve">No expenditures, used existing supplies, </t>
  </si>
  <si>
    <t>Site used available materials for planning and organizing</t>
  </si>
  <si>
    <t>NO expenditures used existing supplies</t>
  </si>
  <si>
    <t>Not expenditures used existing supplies</t>
  </si>
  <si>
    <t>5000 Services and Other Operating Expenditures (excluding Subagreement for Services and Travel)</t>
  </si>
  <si>
    <t>5100 Subagreement for Services 
(not subject to indirect costs)</t>
  </si>
  <si>
    <t>5200 Participant Travel/ Project Staff Travel</t>
  </si>
  <si>
    <t>5800 Professional/Consulting Services &amp; Operating Expenses</t>
  </si>
  <si>
    <t>6000 Capital Outlay (not subject to indirect costs)</t>
  </si>
  <si>
    <t>7000 Indirect Costs</t>
  </si>
  <si>
    <t>Lower indirect based on recalculation of projected expenditures for all activities.</t>
  </si>
  <si>
    <t>Lower indirect based on recalculaton of projected expenditures for all activities.</t>
  </si>
  <si>
    <t xml:space="preserve">Recalculation of actual expenditures </t>
  </si>
  <si>
    <t>Lower indirect based on recalculation of projected expenditures for all activities</t>
  </si>
  <si>
    <t>Lower indirect based on recalcualtio nof projected expenditures for all activities.</t>
  </si>
  <si>
    <t>Indirect Calculations</t>
  </si>
  <si>
    <t>Planning Year Balance</t>
  </si>
  <si>
    <t>ICR</t>
  </si>
  <si>
    <t>Available to Reallocate</t>
  </si>
  <si>
    <t>Add to Year 1 Indirect</t>
  </si>
  <si>
    <t>Balance</t>
  </si>
  <si>
    <t>Subtotal Orig Amount</t>
  </si>
  <si>
    <t>Subtotal Change</t>
  </si>
  <si>
    <t>Subtotal Expended</t>
  </si>
  <si>
    <t>Total Expended</t>
  </si>
  <si>
    <t>Year 1: Narrative Budget Revision Justification</t>
  </si>
  <si>
    <t xml:space="preserve">Justification for Movement of Grant Funds </t>
  </si>
  <si>
    <t>Year 1 Original Budget Amount</t>
  </si>
  <si>
    <t>Year 1 Proposed Budget Revision</t>
  </si>
  <si>
    <t xml:space="preserve">Hourly compensation for TK-3rd grade teachers [TK/1,K/3,1st/3,2nd/3,3rd/3,SDC 1-3/1,Resource/1,Program Specialist/1]                                                                                  $1,792 -  SIPPS training (2 hours x 16 teachers @ $56), 
$37,632 - CORE OERA (42 hours x 16 teachers @ $56), 
$34,048 - collaborate weekly (1 hr/week x 38 weeks x 16 teachers @ $56), 
$7,840 - student/parent literacy progress conferences in Fall and Spring (10 hours x 14 [TK/1,K/3,1st/3,2nd/3,3rd/3,SDC 1-3/1] teachers @ $56),  
$7,290 - hire substitutes for teacher administered assessments (1 sub 3x/year x 14 [TK/1,K/3,1st/3,2nd/3,3rd/3,SDC 1-3/1] teachers @ $173.57), 
$7,290 - academic conferences (1 sub 3x/year x 14  [TK/1,K/3,1st/3,2nd/3,3rd/3,SDC 1-3/1]  teachers @ $173.57 = ($7,289.94)                                                                                       $4,920 - Instructional Coach / SIPPS CORE OERA (82 hrs x $60)                                                                                                    </t>
  </si>
  <si>
    <r>
      <t xml:space="preserve">Hourly compensation for TK-3rd grade teachers [TK/1,K/3,1st/3,2nd/3,3rd/3,SDC 1-3/1,Resource/1,Program Specialist/1]                                                                                  $1,792 -  SIPPS training (2 hours x 16 teachers @ $56), 
$37,632 - CORE OERA (42 hours x 16 teachers @ $56), 
$34,048 - collaborate weekly (1 hr/week x 38 weeks x 16 teachers @ $56), 
$7,840 - student/parent literacy progress conferences in Fall and Spring (10 hours x 14 [TK/1,K/3,1st/3,2nd/3,3rd/3,SDC 1-3/1] teachers @ $56),  
$7,290 - hire substitutes for teacher administered assessments (1 sub 3x/year x 14 [TK/1,K/3,1st/3,2nd/3,3rd/3,SDC 1-3/1] teachers @ $173.57), 
$7,290 - academic conferences (1 sub 3x/year x 14  [TK/1,K/3,1st/3,2nd/3,3rd/3,SDC 1-3/1]  teachers @ $173.57 = ($7,289.94)                                                                                                                                $4,920 - Instructional Coach / SIPPS CORE OERA (82 hrs x $60)                                                                                               </t>
    </r>
    <r>
      <rPr>
        <b/>
        <sz val="12"/>
        <color rgb="FF00B050"/>
        <rFont val="Arial"/>
        <family val="2"/>
      </rPr>
      <t>Hourly compensation for year 1 LAP review and budget adjustments.                                                                                                           TK-3rd grade teachers [TK/1,K/3,1st/3,2nd/3,3rd/3,SDC 1-3/1,Resource/1},Program Specialist/1, and 1 Instructional Coach] (1 staff additional 5.5 hours for organizing/planning meeting &amp; preparing LAP &amp;/or budget revision)                                                                                                                       17 x $56 x 3.25 hours = $3,094                                                                                        1 x $56 x 4.75 hours   = $    266</t>
    </r>
  </si>
  <si>
    <t>Blending unspent funds from the planning year for additional planning, meeting and preparing.</t>
  </si>
  <si>
    <r>
      <rPr>
        <u/>
        <sz val="12"/>
        <rFont val="Arial"/>
        <family val="2"/>
      </rPr>
      <t>Salary / 102,444</t>
    </r>
    <r>
      <rPr>
        <sz val="12"/>
        <rFont val="Arial"/>
        <family val="2"/>
      </rPr>
      <t xml:space="preserve">
$102,444 -  Intervention Teacher- Hire an intervention teacher for K-3 grades to provide on-going support with the implementation of small group instruction during tier two intervention 
</t>
    </r>
    <r>
      <rPr>
        <u/>
        <sz val="12"/>
        <rFont val="Arial"/>
        <family val="2"/>
      </rPr>
      <t>Hourly (796 hours / $44,576)</t>
    </r>
    <r>
      <rPr>
        <sz val="12"/>
        <rFont val="Arial"/>
        <family val="2"/>
      </rPr>
      <t xml:space="preserve">
$32,928 - CORE online elementary training (588 hours)
14 (3/K,3/1st,4/2nd,3/3rd) Teachers and Intervention Teacher  x 42 hours X $56 hourly 
$4,368 - SIPPS Training (78 hours)
13 (3/K,3/1st,4/2nd,3/3rd) Teachers x 6 hrs x $56 hourly
$7,280 - Student/parent conferences in Fall and Spring (130 hours)
13 (3/K,3/1st,4/2nd,3/3rd) Teachers x 10 hours x $56
</t>
    </r>
    <r>
      <rPr>
        <u/>
        <sz val="12"/>
        <rFont val="Arial"/>
        <family val="2"/>
      </rPr>
      <t>Substitutes (122 days / $21,228)</t>
    </r>
    <r>
      <rPr>
        <sz val="12"/>
        <rFont val="Arial"/>
        <family val="2"/>
      </rPr>
      <t xml:space="preserve">
$4,524 – (26 days) Instructional rounds to monitor effective instructional practices twice a year for Year one (k-3 grade teachers)  
13 (3/K,3/1st,4/2nd,3/3rd) Teachers x 2 days x 174 sub rate 
$3,132 – (18 days) Data Collection and Analysis PLC
6 subs x 3 days x $174 sub rate
$13,572 - (78 days) Literacy Practices Ongoing Collaboration 
13 (3/K,3/1st,4/2nd,3/3rd) Teachers x 6 days x $174 sub rate 
</t>
    </r>
  </si>
  <si>
    <r>
      <rPr>
        <sz val="8"/>
        <rFont val="Arial"/>
        <family val="2"/>
      </rPr>
      <t>Salary / 102,444
$102,444 -  Intervention Teacher- Hire an intervention teacher for K-3 grades to provide on-going support with the implementation of small group instruction during tier two intervention 
Hourly (796 hours / $44,576)
$32,928 - CORE online elementary training (588 hours)
14 (3/K,3/1st,4/2nd,3/3rd) Teachers and Intervention Teacher  x 42 hours X $56 hourly 
$4,368 - SIPPS Training (78 hours)
13 (3/K,3/1st,4/2nd,3/3rd) Teachers x 6 hrs x $56 hourly
$7,280 - Student/parent conferences in Fall and Spring (130 hours)
13 (3/K,3/1st,4/2nd,3/3rd) Teachers x 10 hours x $56
Substitutes (122 days / $21,228)
$4,524 – (26 days) Instructional rounds to monitor effective instructional practices twice a year for Year one (k-3 grade teachers)  
13 (3/K,3/1st,4/2nd,3/3rd) Teachers x 2 days x 174 sub rate 
$3,132 – (18 days) Data Collection and Analysis PLC
6 subs x 3 days x $174 sub rate
$13,572 - (78 days) Literacy Practices Ongoing Collaboration 
13 (3/K,3/1st,4/2nd,3/3rd) Teachers x 6 days x $174 sub rate</t>
    </r>
    <r>
      <rPr>
        <sz val="12"/>
        <rFont val="Arial"/>
        <family val="2"/>
      </rPr>
      <t xml:space="preserve">                                                                                                                                                                                                                                            </t>
    </r>
    <r>
      <rPr>
        <b/>
        <sz val="12"/>
        <color rgb="FF00B050"/>
        <rFont val="Arial"/>
        <family val="2"/>
      </rPr>
      <t>$5,992 - Hourly compensation for (3/K,3/1st,4/2nd,3/3rd) Teachers 1 Intervention Teacher, 1 Program Specialist and 1 Instructional Coach for year 1 review and year 2 plan and budget adjustments.                                          15 x $56 x 6.5 hours = $5,460.00                                                                          1 x 56 x 9.5 =  $532.00</t>
    </r>
  </si>
  <si>
    <t>Blending funds from the planning year for additional planning, meeting and preparing.</t>
  </si>
  <si>
    <t xml:space="preserve">$52,884 - .500 FTE Program Specialist (salary)  - Support TK-3 teachers with strengthening Tier 1 instruction, implementing SIPPS strategies  
$12,800 - Substitute Teachers for [3/K,12/1st-3rd,1/SpecEd] grade classrooms (4 days x 16 teachers x $200) - Instructional Rounds, professional development                                                                          $25,920 - Collaboration/Planning/Data Review - 16 Teachers [3/K,12/1st-3rd,1/SpecEd] x 3 hrs x 9 x $60        </t>
  </si>
  <si>
    <r>
      <rPr>
        <sz val="12"/>
        <rFont val="Arial"/>
        <family val="2"/>
      </rPr>
      <t xml:space="preserve">$52,884 - .500 FTE Program Specialist (salary)  - Support TK-3 teachers with strengthening Tier 1 instruction, implementing SIPPS strategies  
$12,800 - Substitute Teachers for [3/K,12/1st-3rd,1/SpecEd] grade classrooms (4 days x 16 teachers x $200) - Instructional Rounds, professional development                                                                          $25,920 - Collaboration/Planning/Data Review - 16 Teachers [3/K,12/1st-3rd,1/SpecEd] x 3 hrs x 9 x $60        </t>
    </r>
    <r>
      <rPr>
        <b/>
        <sz val="12"/>
        <color rgb="FF00B050"/>
        <rFont val="Arial"/>
        <family val="2"/>
      </rPr>
      <t xml:space="preserve">                                                               $3,976 - Hourly compensation for 16 Teachers [3/K,12/1st-3rd,1/SpecEd] 1 prog spec, and 1 inst coach for year 1 review and year 2 plan and budget adjustments.                                          16 x $56 x 3.75 = $3,360                    2 x $56 x 5.5  = $616</t>
    </r>
  </si>
  <si>
    <r>
      <rPr>
        <u/>
        <sz val="12"/>
        <rFont val="Arial"/>
        <family val="2"/>
      </rPr>
      <t>$52,884</t>
    </r>
    <r>
      <rPr>
        <sz val="12"/>
        <rFont val="Arial"/>
        <family val="2"/>
      </rPr>
      <t xml:space="preserve"> - Salary for .5 program specialist to coordinate and run small groups for intervention for K-3 classrooms 
</t>
    </r>
    <r>
      <rPr>
        <u/>
        <sz val="12"/>
        <rFont val="Arial"/>
        <family val="2"/>
      </rPr>
      <t>$4,248.96</t>
    </r>
    <r>
      <rPr>
        <sz val="12"/>
        <rFont val="Arial"/>
        <family val="2"/>
      </rPr>
      <t xml:space="preserve"> - Funds to pay for substitutes for 6 [1-kinder, 1-1st, 2-2nd, 2-3rd] teachers to attend 4 data conferences to analyze data, identify trends amongst grade levels, identify next steps and coaching support (24 days x $177.04 = $4,248.96) 
</t>
    </r>
    <r>
      <rPr>
        <u/>
        <sz val="12"/>
        <rFont val="Arial"/>
        <family val="2"/>
      </rPr>
      <t>$4,957.12</t>
    </r>
    <r>
      <rPr>
        <sz val="12"/>
        <rFont val="Arial"/>
        <family val="2"/>
      </rPr>
      <t xml:space="preserve"> - Funds to pay for substitutes for 4 [1-k,1-1st, 1-2nd, 1-3rd] teachers to complete 7 Modules of the OERA (Online Elementary Reading Academy)  (28 days x $177.04 = $4,957.12) 
</t>
    </r>
    <r>
      <rPr>
        <u/>
        <sz val="12"/>
        <rFont val="Arial"/>
        <family val="2"/>
      </rPr>
      <t>$450.00</t>
    </r>
    <r>
      <rPr>
        <sz val="12"/>
        <rFont val="Arial"/>
        <family val="2"/>
      </rPr>
      <t xml:space="preserve"> - Additional hourly compensation for 4 [1-k,1-1st, 1-2nd, 1-3rd] teachers and 1 coach to complete the two 45 minute sessions of the OERA (Online Elementary Reading Academy)  (5 x 1.5hrs x $60 = $450.00)                                                                                      Collaboration, planning, data analysis:                                                                                                  </t>
    </r>
    <r>
      <rPr>
        <u/>
        <sz val="12"/>
        <rFont val="Arial"/>
        <family val="2"/>
      </rPr>
      <t>$7,680</t>
    </r>
    <r>
      <rPr>
        <sz val="12"/>
        <rFont val="Arial"/>
        <family val="2"/>
      </rPr>
      <t xml:space="preserve"> - 6 [1-kinder, 1-1st, 2-2nd, 2-3rd] teachers, Prog Spec, Instructional Coach -  / 16 hrs x 8 staff x $60                                                                                                                                      </t>
    </r>
    <r>
      <rPr>
        <u/>
        <sz val="12"/>
        <rFont val="Arial"/>
        <family val="2"/>
      </rPr>
      <t xml:space="preserve">$2,432 </t>
    </r>
    <r>
      <rPr>
        <sz val="12"/>
        <rFont val="Arial"/>
        <family val="2"/>
      </rPr>
      <t xml:space="preserve">- Principal, Asst Principal 16 hrs x 2 staff x $76 </t>
    </r>
  </si>
  <si>
    <r>
      <t xml:space="preserve">                                                                                                                     $52,884 - Salary for .5 program specialist to coordinate and run small groups for intervention for K-3 classrooms 
$4,248.96 - Funds to pay for substitutes for 6 [1-kinder, 1-1st, 2-2nd, 2-3rd] teachers to attend 4 data conferences to analyze data, identify trends amongst grade levels, identify next steps and coaching support (24 days x $177.04 = $4,248.96) 
$4,957.12 - Funds to pay for substitutes for 4 [1-k,1-1st, 1-2nd, 1-3rd] teachers to complete 7 Modules of the OERA (Online Elementary Reading Academy)  (28 days x $177.04 = $4,957.12) 
$450.00 - Additional hourly compensation for 4 [1-k,1-1st, 1-2nd, 1-3rd] teachers and 1 coach to complete the two 45 minute sessions of the OERA (Online Elementary Reading Academy)  (5 x 1.5hrs x $60 = $450.00)                                                                                      Collaboration, planning, data analysis:                                                                                                  $7,680 - 6 [1-kinder, 1-1st, 2-2nd, 2-3rd] teachers, Prog Spec, Instructional Coach -  / 16 hrs x 8 staff x $60                                                                                                                                      $2,432 - Principal, Asst Principal 16 hrs x 2 staff x $76                                                                         </t>
    </r>
    <r>
      <rPr>
        <b/>
        <sz val="12"/>
        <color rgb="FF00B050"/>
        <rFont val="Arial"/>
        <family val="2"/>
      </rPr>
      <t>$4,872</t>
    </r>
    <r>
      <rPr>
        <sz val="12"/>
        <rFont val="Arial"/>
        <family val="2"/>
      </rPr>
      <t xml:space="preserve"> - </t>
    </r>
    <r>
      <rPr>
        <sz val="12"/>
        <color rgb="FF00B050"/>
        <rFont val="Arial"/>
        <family val="2"/>
      </rPr>
      <t xml:space="preserve">Hourly compensation for 6 [1-kinder, 1-1st, 2-2nd, 2-3rd] teachers, 1 Prog Spec, 1 Inst Coach  for year 1 review and year 2 plan and budget adjustments. 2 staff additional hours to prepare revision                                                     6 x $56 x 10.5 = $3,528                               2 x 56 x 12 = $1,344                   </t>
    </r>
  </si>
  <si>
    <t>Blending unspent funds from planning year for additional planning, meeting and preparing.</t>
  </si>
  <si>
    <r>
      <rPr>
        <u/>
        <sz val="12"/>
        <rFont val="Arial"/>
        <family val="2"/>
      </rPr>
      <t>Substitutes</t>
    </r>
    <r>
      <rPr>
        <sz val="12"/>
        <rFont val="Arial"/>
        <family val="2"/>
      </rPr>
      <t xml:space="preserve"> = $28,710                                                                                                                                          K-3rd grade classrooms (6 hrs) x 3 subs x $174 x 40 days = $20,880
Intervention teacher for K-3 students (1) (sub) 90 half days x $87.00 = $7,830                               </t>
    </r>
    <r>
      <rPr>
        <u/>
        <sz val="12"/>
        <rFont val="Arial"/>
        <family val="2"/>
      </rPr>
      <t>Additional Time</t>
    </r>
    <r>
      <rPr>
        <sz val="12"/>
        <rFont val="Arial"/>
        <family val="2"/>
      </rPr>
      <t xml:space="preserve"> = $67,718
Teacher after school K-3 student tutorials 43 hours x 10 teachers x $56.00 = $24,080
Collaboration 3 hrs x 10 (9-Teachers/1-Coach) x 9 months x 60 per hour = $16,200                                                                                                                                                                                        Trainings - 2 Admin x 8 hrs x 6  x $75.81 = $7,278                                                                                                Trainings - 1 Coach x 8 hrs x 6  x $60 = $2,880                                                                                                                               Trainings - 6 Teachers x 8 hrs x 6 x $60 = $17,280</t>
    </r>
  </si>
  <si>
    <r>
      <t xml:space="preserve">Substitutes = $28,710                                                                                                                                          K-3rd grade classrooms (6 hrs) x 3 subs x $174 x 40 days = $20,880
Intervention teacher for K-3 students (1) (sub) 90 half days x $87.00 = $7,830                               Additional Time = $67,718
Teacher after school K-3 student tutorials 43 hours x 10 teachers x $56.00 = $24,080
Collaboration 3 hrs x 10 (9-Teachers/1-Coach) x 9 months x 60 per hour = $16,200                                                                                                                                                                                        Trainings - 2 Admin x 8 hrs x 6  x $75.81 = $7,278                                                                                                Trainings - 1 Coach x 8 hrs x 6  x $60 = $2,880                                                                                                                               Trainings - 6 Teachers x 8 hrs x 6 x $60 = $17,280                                                         </t>
    </r>
    <r>
      <rPr>
        <b/>
        <sz val="12"/>
        <color rgb="FF00B050"/>
        <rFont val="Arial"/>
        <family val="2"/>
      </rPr>
      <t>$3,584 -</t>
    </r>
    <r>
      <rPr>
        <sz val="12"/>
        <rFont val="Arial"/>
        <family val="2"/>
      </rPr>
      <t xml:space="preserve"> </t>
    </r>
    <r>
      <rPr>
        <b/>
        <sz val="12"/>
        <color rgb="FF00B050"/>
        <rFont val="Arial"/>
        <family val="2"/>
      </rPr>
      <t xml:space="preserve">Hourly compensation for 
1 - TK
2 - K 
2 - 1
2 - 2
2 - 3
1- 1-3 SPED/SDC
1 - Intervention teacher
1 - Instructional coach
1- Program Specialist for year 1 review and year 2 plan and budget adjustments. 
12 x $56 x 4.75 hours = $3,192
1 x $56 x 7 = $392 </t>
    </r>
    <r>
      <rPr>
        <sz val="12"/>
        <rFont val="Arial"/>
        <family val="2"/>
      </rPr>
      <t xml:space="preserve">         </t>
    </r>
  </si>
  <si>
    <t>Salary:
$52,884 - Program Specialist 0.5 FTE for (12) TK-3rd grade teachers
Substitutes:
$47,732 - Intervention Teachers for (12) TK-3rd Classes ~ 275 Days x $173.57  
  - 40 days/Teacher Administered Assessment (10x4) 
  - 117 days of Small Group Instruction for TK-3rd grade students  
  - 118 days of Small Group Instruction for TK-3rd grade students                                                                                                           
                                                                                                                                      Additional Hourly Compensation:            
$18,648 - (12) TK-3rd grade Teachers ~ 333 hours x $56 
  - 200 hrs/10 x 2 hours x 10 months collaboration 
  - 100 hrs/10 x 10 hrs/Academic &amp; Student/Parent Literacy Progress Conferences
  - 33 hrs/Webinars</t>
  </si>
  <si>
    <r>
      <t xml:space="preserve">Salary:
$52,884 - Program Specialist 0.5 FTE for (12) TK-3rd grade teachers
Substitutes:
$47,732 - Intervention Teachers for (12) TK-3rd Classes ~ 275 Days x $173.57  
  - 40 days/Teacher Administered Assessment (10x4) 
  - 117 days of Small Group Instruction for TK-3rd grade students  
  - 118 days of Small Group Instruction for TK-3rd grade students                                                                                                           
                                                                                                                                      Additional Hourly Compensation:            
$18,648 - (12) TK-3rd grade Teachers ~ 333 hours x $56 
  - 200 hrs/10 x 2 hours x 10 months collaboration 
  - 100 hrs/10 x 10 hrs/Academic &amp; Student/Parent Literacy Progress Conferences
  - 33 hrs/Webinars                                                                                               </t>
    </r>
    <r>
      <rPr>
        <b/>
        <sz val="12"/>
        <color rgb="FF00B050"/>
        <rFont val="Arial"/>
        <family val="2"/>
      </rPr>
      <t>$6,048 -</t>
    </r>
    <r>
      <rPr>
        <sz val="12"/>
        <rFont val="Arial"/>
        <family val="2"/>
      </rPr>
      <t xml:space="preserve"> </t>
    </r>
    <r>
      <rPr>
        <b/>
        <sz val="12"/>
        <color rgb="FF00B050"/>
        <rFont val="Arial"/>
        <family val="2"/>
      </rPr>
      <t>Hourly Compensation:            
 (12) TK-3rd grade Teachers                                                        1-Program Spec                             1-Inst Coach                                  for year 1 review and year 2 plan and budget adjustments.                                     13 x $56 x 7. hours =5,460            1 x $56 x 10.5 s = $588</t>
    </r>
  </si>
  <si>
    <r>
      <t xml:space="preserve">(Data Collection and Analysis for 1 teacher x 16.75 hrs x $56)
(SIPPS Training-13 (11 teachers (2 Kinder, 3 first grade, 3 second grade, 3 third grade), 1 Program Specialist, and 1 ELA Instructional Coach) x 6 hrs = 78 hours)
(OERA Training-11 (2 Kinder, 3 first grade, 3 second grade, 3 third grade) teachers x 42 hrs = 462 hours)
TOTAL ADDITIONAL TK-3rd grade TEACHER HOURS = 556.75 hours @ $56 = </t>
    </r>
    <r>
      <rPr>
        <b/>
        <sz val="12"/>
        <rFont val="Arial"/>
        <family val="2"/>
      </rPr>
      <t xml:space="preserve">$31,178 </t>
    </r>
    <r>
      <rPr>
        <sz val="12"/>
        <rFont val="Arial"/>
        <family val="2"/>
      </rPr>
      <t xml:space="preserve">
Substitutes for TK-3rd grade Teachers
(PLC -6 subs x 3 days = 18 days) 
(Literacy Practices Ongoing Collaboration-11 teachers x 6 days = 66 days) 
(ELD Foundationa Skills Training-11 subs x 3 days= 33 days) 
TOTAL SUBSTITUTE DAYS = 117 days @ $173.57 = </t>
    </r>
    <r>
      <rPr>
        <b/>
        <sz val="12"/>
        <rFont val="Arial"/>
        <family val="2"/>
      </rPr>
      <t xml:space="preserve">$20,308 </t>
    </r>
    <r>
      <rPr>
        <sz val="12"/>
        <rFont val="Arial"/>
        <family val="2"/>
      </rPr>
      <t xml:space="preserve">             </t>
    </r>
  </si>
  <si>
    <r>
      <t xml:space="preserve">(Data Collection and Analysis for 1 teacher x 16.75 hrs x $56)
(SIPPS Training-13 (11 teachers (2 Kinder, 3 first grade, 3 second grade, 3 third grade), 1 Program Specialist, and 1 ELA Instructional Coach) x 6 hrs = 78 hours)
(OERA Training-11 (2 Kinder, 3 first grade, 3 second grade, 3 third grade) teachers x 42 hrs = 462 hours)
TOTAL ADDITIONAL TK-3rd grade TEACHER HOURS = 556.75 hours @ $56 = $31,178 
Substitutes for TK-3rd grade Teachers
(PLC -6 subs x 3 days = 18 days) 
(Literacy Practices Ongoing Collaboration-11 teachers x 6 days = 66 days) 
(ELD Foundationa Skills Training-11 subs x 3 days= 33 days) 
TOTAL SUBSTITUTE DAYS = 117 days @ $173.57 = $20,308                                                                                        </t>
    </r>
    <r>
      <rPr>
        <b/>
        <sz val="12"/>
        <color rgb="FF00B050"/>
        <rFont val="Arial"/>
        <family val="2"/>
      </rPr>
      <t xml:space="preserve">Additional compensation for (11 teachers (2 Kinder, 3 first grade, 3 second grade, 3 third grade), 1 Program Specialist, and 1 ELA Instructional Coach) for year 1 review and year 2 plan and budget adjustments.                                             13 x $56 x 6.75 hours  = $4,914                                                       1 x 56 x 7.75 hours = $434    </t>
    </r>
  </si>
  <si>
    <r>
      <rPr>
        <sz val="12"/>
        <color rgb="FF00B050"/>
        <rFont val="Arial"/>
        <family val="2"/>
      </rPr>
      <t>Additonal Compensation for team members from each site to participate in (2) district level, Year 1 review and Year 2 plan &amp; budget revision support meetings.                                           48 x $56 x 7.25 hours = $19,488</t>
    </r>
    <r>
      <rPr>
        <sz val="12"/>
        <rFont val="Arial"/>
        <family val="2"/>
      </rPr>
      <t xml:space="preserve"> </t>
    </r>
  </si>
  <si>
    <t>Unspent funds from the planning year for additional planning, meeting and preparing.</t>
  </si>
  <si>
    <t>$40,184 -  Instructional Assists .750 FTE for TK-3rd grade students 
$293 - Additional Hourly Wage for Instructional Assists to attend SIPPS training (2 x 8 hours @ $18.33), 
$1,393 - Two hours a week for Instructional Assiststo collaborate with SIPPS Lead Teacher (2 x 38 weeks @ $18.33)</t>
  </si>
  <si>
    <t xml:space="preserve">$2,699.40 – Library Media Assistant
4 hours x 33 week x 20.45 hourly </t>
  </si>
  <si>
    <t>$40,184 - Instructional Asst FTE .750
Aide witll provide support to TK-3rd grade students working on independent literacy assignments while the classroom teacher is providing small group instruction on foundational reading skills.</t>
  </si>
  <si>
    <t>Library Media 117 days x 2 hours x $20.45 = $4,785 to support activities for K-3rd grade students
Bilingual Assistant 117 days x 2 hours x $18.33 = $4,289 to support activities for K-3rd grade students</t>
  </si>
  <si>
    <t>None</t>
  </si>
  <si>
    <t>Instructional Assistant .4375 (1 @ $20,092) to support activities for TK-3rd grade students
Library Media Clerk extra hours (4 hrs/wk x 33 weeks) 132 hours x $20.45 = $2,699  to support activities for TK-3rd grade students</t>
  </si>
  <si>
    <t xml:space="preserve">$14,720 - Instructional Assists Benefits 
$302 - Instruction Assist compensation benefits (66 hours @ $4.58),  
$327 - subs benefits (42 subs @ $7.79), 
$4,937 - teacher compensation benefits (1,452 hours x $3.40)                                                                                 $410 - Instructional Coach </t>
  </si>
  <si>
    <t xml:space="preserve">$14,720 - Instructional Assists Benefits 
$302 - Instruction Assist compensation benefits (66 hours @ $4.58),  
$327 - subs benefits (42 subs @ $7.79), 
$4,937 - teacher compensation benefits (1,452 hours x $3.40)                                                                                 $410 - Instructional Coach                                                                                                                          $559.39 - Year 1 LAP Review Teachers &amp; Specialists </t>
  </si>
  <si>
    <t>Added additional hourly compensation, increased benefits</t>
  </si>
  <si>
    <t>3000 – $47,718.62
$43,179 – Intervention Teacher
$3,184 – Teacher Hourly (796 hours x $4)
$950.38 – Teacher Subs (122 days x 7.79)
$405.24 – Library Media (132 hours x 3.07)</t>
  </si>
  <si>
    <t>3000 – $47,718.62 $48,718.62
$43,179 – Intervention Teacher
$3,184 – Teacher Hourly (796 hours x $4)
$950.38 – Teacher Subs (122 days x 7.79)
$405.24 – Library Media (132 hours x 3.07)                                                                         $912.55 - Benefits for additional hourly compensation</t>
  </si>
  <si>
    <t>$22,000 - Program Specialist 
$24,000 - Instructional Asst 
$1,280 - Substitute Teachers                                                                                           $1,728 - Teacher Collaboration/Planning/Data Review</t>
  </si>
  <si>
    <r>
      <t xml:space="preserve">$22,000 - Program Specialist 
$24,000 - Instructional Asst 
$1,280 - Substitute Teachers                                                                                           $1,728 - Teacher Collaboration/Planning/Data Review                                          </t>
    </r>
    <r>
      <rPr>
        <sz val="12"/>
        <color rgb="FF00B050"/>
        <rFont val="Arial"/>
        <family val="2"/>
      </rPr>
      <t>$</t>
    </r>
    <r>
      <rPr>
        <b/>
        <sz val="12"/>
        <color rgb="FF00B050"/>
        <rFont val="Arial"/>
        <family val="2"/>
      </rPr>
      <t>621.89</t>
    </r>
    <r>
      <rPr>
        <sz val="12"/>
        <rFont val="Arial"/>
        <family val="2"/>
      </rPr>
      <t xml:space="preserve"> - LAP Review teachers, specialist, coach compensation</t>
    </r>
  </si>
  <si>
    <t xml:space="preserve">$21,935 - .500 FTE Program Specialist
$405 - Subs 52 x $7.79
$20 - Teacher Additional hourly - 5 hrs x $4                                                                                   $24,000 - Instructional Asst                                                                                                                   $523 - Certificated additional compensation for collaboration, planning, data analysis          </t>
  </si>
  <si>
    <r>
      <t xml:space="preserve">$21,935 - .500 FTE Program Specialist
$405 - Subs 52 x $7.79
$20 - Teacher Additional hourly - 5 hrs x $4                                                                                   $24,000 - Instructional Asst                                                                                                                   $523 - Certificated additional compensation for collaboration, planning, data analysis                                                                                             </t>
    </r>
    <r>
      <rPr>
        <b/>
        <sz val="12"/>
        <color rgb="FF00B050"/>
        <rFont val="Arial"/>
        <family val="2"/>
      </rPr>
      <t>$737.06 - Benefits for additional hourly compensation</t>
    </r>
  </si>
  <si>
    <t>Added additional hourly compensation, increased beneftis</t>
  </si>
  <si>
    <r>
      <t xml:space="preserve">Statutory benefits                                                                                                                     </t>
    </r>
    <r>
      <rPr>
        <u/>
        <sz val="12"/>
        <rFont val="Arial"/>
        <family val="2"/>
      </rPr>
      <t>Certificated = $5,555</t>
    </r>
    <r>
      <rPr>
        <sz val="12"/>
        <rFont val="Arial"/>
        <family val="2"/>
      </rPr>
      <t xml:space="preserve">
Teacher Subs = $925  
Intervention sub 90 half days x $4 = $360    
Teacher after school compensation 43 x 10 x $3.40 = $1,462                                          Collaboration 270 hrs x $4 = $1,080                                                                                                                  Trainings Administrators 96 hrs x $4 = $384                                                                                                          Trainings Coach 48 hrs x $4 = $192                                                                                                          Trainings Teachers 288 hrs x $4 = $1,152                                                                                                          </t>
    </r>
    <r>
      <rPr>
        <u/>
        <sz val="12"/>
        <rFont val="Arial"/>
        <family val="2"/>
      </rPr>
      <t xml:space="preserve">Classified = $1,790 </t>
    </r>
    <r>
      <rPr>
        <sz val="12"/>
        <rFont val="Arial"/>
        <family val="2"/>
      </rPr>
      <t xml:space="preserve">
Library media 117 x 2 x $3.07= $718   
Bilingual aide 117 x 2 x $4.58= $1,072                                                                            
</t>
    </r>
  </si>
  <si>
    <r>
      <t xml:space="preserve"> Statutory benefits                                                                                                                     Certificated = $5,555
Teacher Subs = $925  
Intervention sub 90 half days x $4 = $360    
Teacher after school compensation 43 x 10 x $3.40 = $1,462                                          Collaboration 270 hrs x $4 = $1,080                                                                                                                  Trainings Administrators 96 hrs x $4 = $384                                                                                                          Trainings Coach 48 hrs x $4 = $192                                                                                                          Trainings Teachers 288 hrs x $4 = $1,152                                                                                                          Classified = $1,790 
Library media 117 x 2 x $3.07= $718   
Bilingual aide 117 x 2 x $4.58= $1,072                                                                            
                                                                                                                     </t>
    </r>
    <r>
      <rPr>
        <b/>
        <sz val="12"/>
        <color rgb="FF00B050"/>
        <rFont val="Arial"/>
        <family val="2"/>
      </rPr>
      <t>598.86 - Benefits for additional hourly compensation</t>
    </r>
  </si>
  <si>
    <t>Added additional hourly compensation, increased benefits.</t>
  </si>
  <si>
    <t>$21,935 - Program Specialist                                                      
$2,412 - Intervention Teachers ~ 275 Days x $8.77                                                                     
$1,332 - Add Comp ~ 333 hours x $4</t>
  </si>
  <si>
    <r>
      <t xml:space="preserve">$21,935 - Program Specialist                                                      
$2,412 - Intervention Teachers ~ 275 Days x $8.77                                                                     
$1,332 - Add Comp ~ 333 hours x $4                                                                           </t>
    </r>
    <r>
      <rPr>
        <b/>
        <sz val="12"/>
        <color rgb="FF00B050"/>
        <rFont val="Arial"/>
        <family val="2"/>
      </rPr>
      <t xml:space="preserve">$932.52 </t>
    </r>
    <r>
      <rPr>
        <sz val="12"/>
        <color rgb="FF00B050"/>
        <rFont val="Arial"/>
        <family val="2"/>
      </rPr>
      <t>- Benefits for additional hourly compensation for LAP review</t>
    </r>
  </si>
  <si>
    <t>Teacher additional hours = 556.75 x $4 = $2,227 
Teacher Substitutes 117 days x $7.79 = $911 
Instructional Assistant = $7,360  
Lilbrary Media Asst 132 x $3.07 = $405</t>
  </si>
  <si>
    <r>
      <t xml:space="preserve"> Teacher additional hours = 556.75 x $4 = $2,227 
Teacher Substitutes 117 days x $7.79 = $911 
Instructional Assistant = $7,360  
Lilbrary Media Asst 132 x $3.07 = $405                                                                                                                                                                   </t>
    </r>
    <r>
      <rPr>
        <b/>
        <sz val="12"/>
        <color rgb="FF00B050"/>
        <rFont val="Arial"/>
        <family val="2"/>
      </rPr>
      <t>$812.17 - Benefits for additional hourly compensation LAP review</t>
    </r>
  </si>
  <si>
    <t>$3,154.80 - Benefits for additional hourly compensation</t>
  </si>
  <si>
    <r>
      <rPr>
        <b/>
        <sz val="12"/>
        <rFont val="Arial"/>
        <family val="2"/>
      </rPr>
      <t>$48,567.23</t>
    </r>
    <r>
      <rPr>
        <sz val="12"/>
        <rFont val="Arial"/>
        <family val="2"/>
      </rPr>
      <t xml:space="preserve"> - SIPPS Curriculum, including 3-year Enhanced Plus Digital Plan
Instructional supplies for SIPPS &amp; Summer Academic Intervention                                                                                                              
</t>
    </r>
    <r>
      <rPr>
        <b/>
        <sz val="12"/>
        <rFont val="Arial"/>
        <family val="2"/>
      </rPr>
      <t>$14,104.64</t>
    </r>
    <r>
      <rPr>
        <sz val="12"/>
        <rFont val="Arial"/>
        <family val="2"/>
      </rPr>
      <t xml:space="preserve"> - Headphones and intervention supplies
</t>
    </r>
  </si>
  <si>
    <t>Hamilton (Continued)</t>
  </si>
  <si>
    <r>
      <t xml:space="preserve">For flashcards:
96 packs of cardstock (6 per teacher) @ $28.17 = $2,704.32
32 boxes of book rings @ $56.79 = $1,817.28
</t>
    </r>
    <r>
      <rPr>
        <b/>
        <sz val="12"/>
        <rFont val="Arial"/>
        <family val="2"/>
      </rPr>
      <t xml:space="preserve">$4,521.60  </t>
    </r>
    <r>
      <rPr>
        <sz val="12"/>
        <rFont val="Arial"/>
        <family val="2"/>
      </rPr>
      <t xml:space="preserve">
For organization:
32 sets of book bins (2 per teacher) @ $23.99 = $767.68
6 sets of library dividers @ $16.99 = $101.94  </t>
    </r>
    <r>
      <rPr>
        <b/>
        <sz val="12"/>
        <rFont val="Arial"/>
        <family val="2"/>
      </rPr>
      <t xml:space="preserve"> </t>
    </r>
    <r>
      <rPr>
        <sz val="12"/>
        <rFont val="Arial"/>
        <family val="2"/>
      </rPr>
      <t xml:space="preserve">
32 boxes of file folders (2 per teacher) @ $25.89 = $828.48
32 hanging file folder frame kits (2 per teacher) @ $24.79 = $793.28
16 anchor chart storage rack @ $34.29 = $548.64
32 big book storage bags (2 per teacher) @ $17.99 = $575.68                                                                                                                                                         </t>
    </r>
    <r>
      <rPr>
        <b/>
        <sz val="12"/>
        <rFont val="Arial"/>
        <family val="2"/>
      </rPr>
      <t>$3,615.70</t>
    </r>
    <r>
      <rPr>
        <sz val="12"/>
        <rFont val="Arial"/>
        <family val="2"/>
      </rPr>
      <t xml:space="preserve"> </t>
    </r>
  </si>
  <si>
    <r>
      <t xml:space="preserve">In order for Hamilton teachers to fully implement SIPPS intervention curriculum, they will need the following materials for organizing the materials, for creating a SIPPS enriched environment, for small group instruction, for accessing/printing SIPPS curriculum digitally, for planning intervention lessons, and for creating student flashcards for at-home practice.                                                                                                                                                                   For teachers:
16 sets of foam magnetic letters @ $30.49 = $487.84
32 highlighter tapes sets (2 per teacher) @ $19.99 =$639.68
16 classroom scheduling pocket chart @ $16.09 = $257.44
16 standard pocket chart @ $21.19 = $339.04
16 alphabet center pocket chart @ $42.09 = 673.44
16 pocket chart stand @ $80.09 = $1,281.44
32 sets of anchor chart paper (2 sets per teacher) $99.99 = $3,199.68
48 sets of flip chart makers (3 sets per teacher) @ $10.19 = $489.12          
16 one-minute timers @ $15.99 = $255.84
32 cases of copy paper (2 per teacher) @ $71.69 = $2,294.08
32 boxes of sheet protectors (2 per teacher) @ $23.39 = $748.48
16 literature organizers @ $139.99 = $2,239.84    
16 teacher lesson planner books @ $15.19 = $243.04
32 HP 26A ink cartridges (2 per teacher) @ $126.99 = $4,063.68                                                  </t>
    </r>
    <r>
      <rPr>
        <b/>
        <sz val="12"/>
        <rFont val="Arial"/>
        <family val="2"/>
      </rPr>
      <t>$17,212.64</t>
    </r>
    <r>
      <rPr>
        <sz val="12"/>
        <rFont val="Arial"/>
        <family val="2"/>
      </rPr>
      <t xml:space="preserve">
                                       </t>
    </r>
    <r>
      <rPr>
        <b/>
        <sz val="12"/>
        <rFont val="Arial"/>
        <family val="2"/>
      </rPr>
      <t xml:space="preserve">                                                                                                                    Teacher materials will be distributed to: 1/TK, 3/K,3/1st, 3/2nd, 3/3rd,1/SDC,1/Resource and 1 Program Specialist's Classrooms. Program Specialist is responsible for distributing and tracking supplies.</t>
    </r>
  </si>
  <si>
    <t>Instructional Materials for 13 (3/K,3/1st,4/2nd,3/3rd) Teachers 
$30,000 - SIPPS curriculum for k-3 intervention block 
$15,667.35 - Heggerty  curriculum to supplement phonemic awareness 
$15,667.35 - Heggerty Decoable books 
The books and supplies will be kept in the Instructional Coaches room.</t>
  </si>
  <si>
    <t>GLAD Supplies</t>
  </si>
  <si>
    <r>
      <rPr>
        <b/>
        <sz val="12"/>
        <color rgb="FF00B050"/>
        <rFont val="Arial"/>
        <family val="2"/>
      </rPr>
      <t>SIPPS</t>
    </r>
    <r>
      <rPr>
        <sz val="12"/>
        <rFont val="Arial"/>
        <family val="2"/>
      </rPr>
      <t xml:space="preserve"> Supplies</t>
    </r>
  </si>
  <si>
    <t>Narrative error/Intended to use SIPPS year one</t>
  </si>
  <si>
    <t>$19,928.80 - SIPPS materials [1-k, 1-1st, 2-2nd and 2- 3rd] (teacher manuals, trade books, fluency libraries,spelling cards) to support  instruction that reinforces foundational skills. These materials will be stored in the 6 [1-k, 1-1st, 2-2nd and 2- 3rd ] classrooms. The Program Specialist will monitor the inventory.</t>
  </si>
  <si>
    <t xml:space="preserve">$4,210 - Step Up to Writing 
Heggerty Program Phonemic Awareness: 
$600 - materials/kits                                                     
$4,000 - SIPPS - kits                                                 
$1950. - Parent Literacy Program and parent materials $130 x 15 parents     
$2,075.88 - Parent Lending Library
$25,327 - Benchmark Advanced Read Alouds to supplement classroom libraries
$25,328 - Benchmark Advanced Leveled Books to supplement current classroom kits             Materials will be located (SIPPS and Heggerty) in classrooms 1,2,3,4,5,6,8,12,19,21 and intervention room.         </t>
  </si>
  <si>
    <t>SIPPS and Heggerty Support Materials 
High Interest Readers other supplies to support plan goals                                                       Purchased materials such as SIPPS, Heggerty and instructional supplies will be kept in TK-3rd grade classrooms: Room 1, Room 2, Room 11, Room 12, Room 13, Room 14, Room 15, Room 22, Room 23, Room 24, and Room 25.</t>
  </si>
  <si>
    <t>$52,007.88 - SIPPS Curriculum for K-3 / 11 teachers (2 Kinder, 3 first grade, 3 second grade, 3 third grade                                                                                                                                           $15,000 - Benchmark Advanced Read Alouds &amp; Leveled Books                                                                                                         Program Specialist will distribute and maintain inventory for Instructional Materials.</t>
  </si>
  <si>
    <r>
      <rPr>
        <b/>
        <sz val="12"/>
        <rFont val="Arial"/>
        <family val="2"/>
      </rPr>
      <t>$3,500</t>
    </r>
    <r>
      <rPr>
        <sz val="12"/>
        <rFont val="Arial"/>
        <family val="2"/>
      </rPr>
      <t xml:space="preserve"> - TK-3rd teachers to CORE's Online Elementary Reading Academy (7 teachers x $500)/52170  
</t>
    </r>
    <r>
      <rPr>
        <b/>
        <sz val="12"/>
        <rFont val="Arial"/>
        <family val="2"/>
      </rPr>
      <t>$600</t>
    </r>
    <r>
      <rPr>
        <sz val="12"/>
        <rFont val="Arial"/>
        <family val="2"/>
      </rPr>
      <t xml:space="preserve"> - SIPPS Virtual Workshop (15 [TK/1,K/3,1st/3,2nd/3,3rd/3,SDC 1-3/1,Resource/1]   teachers x $30, 2 Instructional Assists x $30, 3 Sub Support Teachers x $30)/52170  
</t>
    </r>
    <r>
      <rPr>
        <b/>
        <sz val="12"/>
        <rFont val="Arial"/>
        <family val="2"/>
      </rPr>
      <t>$25,000</t>
    </r>
    <r>
      <rPr>
        <sz val="12"/>
        <rFont val="Arial"/>
        <family val="2"/>
      </rPr>
      <t xml:space="preserve"> - 3 year SIPPS Professional Development Plan for [TK/1,K/3,1st/3,2nd/3,3rd/3,SDC 1-3/1,Resource/1,Program Specialist/1]  /58100 
</t>
    </r>
    <r>
      <rPr>
        <b/>
        <sz val="12"/>
        <rFont val="Arial"/>
        <family val="2"/>
      </rPr>
      <t>$2,769</t>
    </r>
    <r>
      <rPr>
        <sz val="12"/>
        <rFont val="Arial"/>
        <family val="2"/>
      </rPr>
      <t xml:space="preserve"> = ESGi for [TK/1,K/3,1st/3,2nd/3,3rd/3,SDC 1-3/1,Resource/1] teachers (15 licenses)/58450</t>
    </r>
  </si>
  <si>
    <t>$6,500 - CORE online elementary training (K-3 grade teachers)
13 (3/K,3/1st,4/2nd,3/3rd) Teachers x $500
$15,000 - Solution Tree- PLC Training 
($7,500 p/day x 2 days-year 1) The consultant will work with 13 (3/K,3/1st,4/2nd,3/3rd) Teachers on Professional Learning practices. The consultant will meet with our k-3 teachers 13 (3/K,3/1st,4/2nd,3/3rd) Teachers) 2 times per school year.</t>
  </si>
  <si>
    <t>$25,000 - The CORE consultant will provide professional development to 17 [1/TK,3/K,12/1st-3rd,1/SpecEd] teachers, perform instructional rounds, and provide teachers with feedback on instructional practices.                                                               
$25,000 - GLAD Training [1/TK,3/K,12/1st-3rd,1/SpecEd] teachers, Principal, Program Specialist, Instructional Coach (20 x $1,800)</t>
  </si>
  <si>
    <r>
      <t xml:space="preserve">$25,000 - The CORE consultant will provide professional development to 17 [1/TK,3/K,12/1st-3rd,1/SpecEd] teachers, perform instructional rounds, and provide teachers with feedback on instructional practices.                                                               
$25,000 - </t>
    </r>
    <r>
      <rPr>
        <b/>
        <sz val="12"/>
        <color rgb="FF00B050"/>
        <rFont val="Arial"/>
        <family val="2"/>
      </rPr>
      <t>SIPPS</t>
    </r>
    <r>
      <rPr>
        <sz val="12"/>
        <rFont val="Arial"/>
        <family val="2"/>
      </rPr>
      <t xml:space="preserve"> Training [1/TK,3/K,12/1st-3rd,1/SpecEd] teachers, Principal, Program Specialist, Instructional Coach (20 x $1,800)</t>
    </r>
  </si>
  <si>
    <t xml:space="preserve">Funds to purchase SIPPS training  (6 teachers [1-k, 1-1st, 2-2nd and 2- 3rd ], 1 coach, and 1 program specialist x $30) to learn to understand its design examine scope and sequence, and gain understanding of lessons structure. </t>
  </si>
  <si>
    <t xml:space="preserve">$2,300 - Training STEP Up to Writing/52170 
$750 - training for Heggerty/52170  
$200 - digital license for Heggerty/58450 
$300 - training ($30 per person x 10) /52170                                                            PARTICIPANTS                                                                                                                                  • 1 - TK                                                                                                                                    • 2 - K 
• 2 - 1
• 2 - 2
• 2 - 3
• 1- 1-3 SPED/SDC
• Intervention teacher
• Instructional coach
• Principal
</t>
  </si>
  <si>
    <t>None                                                                                                                                                      CSI funds will be utilized to provide participants with CORE, Solution Tree - PLC, Byers-SEL, SIPPS Services, Heggerty, etc. trainings/professional development.</t>
  </si>
  <si>
    <t>$22,500 - Solution Tree - PLC Training (7500 day x 3 days)/58100 [11 teachers (2 Kinder, 3 first grade, 3 second grade, 3 third grade), 1 Program Specialist, 1 ELA Instructional coach, and 2 admin]  
$3,700 - SIPPS training ($3,700 p/day x 1 day)/58100 [11 teachers (2 Kinder, 3 first grade, 3 second grade, 3 third grade), 1 Program Specialist, and 1 ELA Instructional Coach]
$1,500 - 3 additional (k-3) teachers (OERA) x $500)/58100</t>
  </si>
  <si>
    <t>5100 Subagreement for Services</t>
  </si>
  <si>
    <t>$19,025 - 3 year SIPPS Professional Development Plan for [TK/1,K/3,1st/3,2nd/3,3rd/3,SDC 1-3/1,Resource/1,Program Specialist/1]  /58100</t>
  </si>
  <si>
    <t>$43,899.72 - The CORE consultant will provide professional development to 17 [1/TK,3/K,12/1st-3rd,1/SpecEd] teachers, perform instructional rounds, and provide teachers with feedback on instructional practices.                                                                 $11,000 - GLAD Training [1/TK,3/K,12/1st-3rd,1/SpecEd] teachers, Principal, Program Specialist, Instructional Coach (20 x $1,800)</t>
  </si>
  <si>
    <r>
      <t xml:space="preserve">$43,899.72 - The CORE consultant will provide professional development to 17 [1/TK,3/K,12/1st-3rd,1/SpecEd] teachers, perform instructional rounds, and provide teachers with feedback on instructional practices.                                                                 $11,000 - </t>
    </r>
    <r>
      <rPr>
        <b/>
        <sz val="12"/>
        <color rgb="FF00B050"/>
        <rFont val="Arial"/>
        <family val="2"/>
      </rPr>
      <t>SIPPS</t>
    </r>
    <r>
      <rPr>
        <sz val="12"/>
        <rFont val="Arial"/>
        <family val="2"/>
      </rPr>
      <t xml:space="preserve"> Training [1/TK,3/K,12/1st-3rd,1/SpecEd] teachers, Principal, Program Specialist, Instructional Coach (20 x $1,800)</t>
    </r>
  </si>
  <si>
    <t>6000 Capital Outlay 
(not subject to indirect costs)</t>
  </si>
  <si>
    <t>Increased indirect based on reacalculation of projected expenitures for all activities</t>
  </si>
  <si>
    <t>Increased indirect based on recalculation of projected expenditures of all activities</t>
  </si>
  <si>
    <t>Increased indirect recalculation of projected expenditures for all activities</t>
  </si>
  <si>
    <t>Increaded indirect recalculation of projected expenditures for all activities.</t>
  </si>
  <si>
    <t>Indirect based on recalculation of projected expenditures for all activities</t>
  </si>
  <si>
    <t>PY Balance</t>
  </si>
  <si>
    <t xml:space="preserve">Hamilton </t>
  </si>
  <si>
    <t>Change</t>
  </si>
  <si>
    <t>Year 2: Narrative Budget Revision Justification</t>
  </si>
  <si>
    <t>Year 2 Original Budget Amount</t>
  </si>
  <si>
    <t>Year 2 Proposed Budget Revision</t>
  </si>
  <si>
    <t>$57,344 - Hourly compensation for teachers [TK/1,K/3,1st/3,2nd/3,3rd/3,SDC 1-3/1,Resource/1,Program Specialist/1]  to participate in LETRS training (16 hours per unit x 4 units = 64 hours x 16 teachers @ $56), 
$34,048 - collaborate weekly (1 hr/week x 38 weeks x 16 teachers @ $56), 
$7,840 - student/parent conferences in Fall and Spring (10 hours x 14 teachers @ $56), 
$7,290 - hire substitutes for teacher administered assessments (1 sub 3x/year x 14 teachers @ $173.57), 
$7,290 - academic conferences (1 sub 3x/year x 14  [TK/1,K/3,1st/3,2nd/3,3rd/3,SDC 1-3/1] teachers @ $173.57 
$4,680 - Instructional Coach training 40 hours &amp; weekly collaboration 38 hours 78 hours x $60
Summer School 
$82,320 - teacher additional hourly (14 teachers x 21 days/5 hours [105 hours] @ $56), 
$7,056 - Coordinator salary (1 lead x 21 days/6 [126 hours] hours @ $56), 
$3,136 - teacher prep (14 teachers x 1 hour/4 weeks [56 hours] @ $56)</t>
  </si>
  <si>
    <r>
      <rPr>
        <u/>
        <sz val="12"/>
        <rFont val="Arial"/>
        <family val="2"/>
      </rPr>
      <t>$52,884</t>
    </r>
    <r>
      <rPr>
        <sz val="12"/>
        <rFont val="Arial"/>
        <family val="2"/>
      </rPr>
      <t xml:space="preserve"> - Salary for .5  of a program specialist position to coordinate and run small groups for k-3 intervention
</t>
    </r>
    <r>
      <rPr>
        <u/>
        <sz val="12"/>
        <rFont val="Arial"/>
        <family val="2"/>
      </rPr>
      <t>$180</t>
    </r>
    <r>
      <rPr>
        <sz val="12"/>
        <rFont val="Arial"/>
        <family val="2"/>
      </rPr>
      <t xml:space="preserve"> - 3 hours - Additional compensation for 2 [1-2nd, 1-3rd] teachers to complete the two 45 minute  sessions of the OERA (Online Elementary Reading Academy)  (2x 1.5hrs) x $60
</t>
    </r>
    <r>
      <rPr>
        <u/>
        <sz val="12"/>
        <rFont val="Arial"/>
        <family val="2"/>
      </rPr>
      <t>$6,373.44</t>
    </r>
    <r>
      <rPr>
        <sz val="12"/>
        <rFont val="Arial"/>
        <family val="2"/>
      </rPr>
      <t xml:space="preserve"> - Subs 36 days - Funds to pay for substitutes so 6 [1-kinder, 1-1st, 2-2nd, 2-3rd] teachers can attend 6 GLAD focused professional development days to complete the online course and practice GLAD strategies in a lesson study setting (36 x $177.04)
</t>
    </r>
    <r>
      <rPr>
        <u/>
        <sz val="12"/>
        <rFont val="Arial"/>
        <family val="2"/>
      </rPr>
      <t>$2,478.56</t>
    </r>
    <r>
      <rPr>
        <sz val="12"/>
        <rFont val="Arial"/>
        <family val="2"/>
      </rPr>
      <t xml:space="preserve"> - Subs - 14 days Funds to pay for substitutes for 2 [1-2nd, 1-3rd] teachers to complete 7 Modules of the OERA (Online Elementary Reading Academy)  (14 x $177.04) 
</t>
    </r>
    <r>
      <rPr>
        <u/>
        <sz val="12"/>
        <rFont val="Arial"/>
        <family val="2"/>
      </rPr>
      <t>$5,311.20</t>
    </r>
    <r>
      <rPr>
        <sz val="12"/>
        <rFont val="Arial"/>
        <family val="2"/>
      </rPr>
      <t xml:space="preserve"> - Subs - 30 days Funds to pay for substitutes for 6 [1-k, 1-1st, 2-2nd and 2- 3rd ] teachers to attend 5 data conferences to analyze data, identify trends amongst grade levels, identify next steps and coaching support (30 x $177.04)
Collaboration, planning, data analysis:                                                                                                  </t>
    </r>
    <r>
      <rPr>
        <u/>
        <sz val="12"/>
        <rFont val="Arial"/>
        <family val="2"/>
      </rPr>
      <t>$7,680</t>
    </r>
    <r>
      <rPr>
        <sz val="12"/>
        <rFont val="Arial"/>
        <family val="2"/>
      </rPr>
      <t xml:space="preserve"> - 6 [1-kinder, 1-1st, 2-2nd, 2-3rd] teachers, Prog Spec, Instructional Coach -  / 16 hrs x 8 staff x $60                                                                                                                                      </t>
    </r>
    <r>
      <rPr>
        <u/>
        <sz val="12"/>
        <rFont val="Arial"/>
        <family val="2"/>
      </rPr>
      <t>$2,432</t>
    </r>
    <r>
      <rPr>
        <sz val="12"/>
        <rFont val="Arial"/>
        <family val="2"/>
      </rPr>
      <t xml:space="preserve"> - Principal, Asst Principal 16 hrs x 2 staff x $76 </t>
    </r>
  </si>
  <si>
    <t>Salary: 
$52, 884 - Program Specialist 0.5 FTE for (12) TK-3rd grade teachers
Substitutes:
$47,732 - Intervention Teachers for (12) TK-3rd Classes ~ 275 Days x $173.57  
  - 40 days/Teacher Administered Assessment (10x4) 
  - 117 days of Small Group Instruction for TK-3rd grade students  
  - 118 days of Small Group Instruction for TK-3rd grade students                                                                                                           
                                                                                                                                      Additional Hourly Compensation:            
$18,648 - (12) TK-3rd grade Teachers ~ 333 hours x $56 
  - 200 hrs/10 x 2 hours x 10 months collaboration 
  - 100 hrs/10 x 10 hrs/Academic &amp; Student/Parent Literacy Progress Conferences
  - 33 hrs/Webinars</t>
  </si>
  <si>
    <t xml:space="preserve">(Data collection and analysis x 1 staff x 16.75 hrs x $56)                                                    $74,858 - Planning, Collaboration, Data Analysis / (11 teachers (2 Kinder, 3 first grade, 3 second grade, 3 third grade) (11 teachers x 100 hrs = 1,100 hours)(2 ProgSpec/InstCoach x 110 = 220)         
1,336.75 x $56 = $74,858                                                                                                   
Substitue Teachers                                                        
Literacy Practices ongoing collaboration - 11 teachers x 4 days = 44 days) 
(PLC- 6 subs x 3 days = 18 days) 
62 Total Sub Days x $173.57 = $10,761 </t>
  </si>
  <si>
    <t>$40,184 - .750 FTE Instructional Assist  for TK-3rd grade students                                                                  
$1,393 - Additional Hourly Wage for Classified employees to attend two hour a week to collaborate with SIPPS Lead Teacher (2 x 38 weeks @ $18.33),                                                           
$1,925 - bilingual assistant for TK-3rd grade students (21 days/5 hours [105 hours] x $18.33) for Summer School,                                                         
$2,228 - Campus Security (6 hours/day x 21 days [126 hours] @ $17.68)</t>
  </si>
  <si>
    <t>$2,699.40 - Library Media Clerk extra hours 
4 hrs/wk x 33 weeks x $20.45</t>
  </si>
  <si>
    <t>$40,184 - Instructional Asst FTE .750
Aide witll provide support to TK-3rd grade students working on independent literacy assignments while the classroom teacher is providing small group instruction on foundational reading skills. 
$2,700 - 4 hrs/wk x 33 weeks x $20.45 - Collaboration, planning</t>
  </si>
  <si>
    <t>.4375 - Instructional Assistant @ $20,092                                                                                                                                                                                                            Library Media Clerk extra hours (4 hrs/wk x 33 weeks) 132 hours x $20.45 = $2,699</t>
  </si>
  <si>
    <t xml:space="preserve">$14,720 - Instructional Assist 
$302 - Instruction Assist compensation benefits (66 hours @ $4.58), 
$327 - subs benefits (42 subs @ $7.79), 
$11,642 - teacher additional hourly benefits (3,424 hours x $3.40), 
$481 - Cost for bilingual assist benefits for summer school (105 hours x $4.58). 
$334 - Cost for Campus Security for summer school (126 hours x $2.65).                                               $320 - Instructional Coach                     </t>
  </si>
  <si>
    <t>$43,179 – Intervention Teacher
$832 – Teacher Hourly (208 hours x $4)
$1,558 – Teacher Subs (200 days x 7.79)
$405.24 – Library Media (132 hours x 3.07)</t>
  </si>
  <si>
    <t>$22,000 - Program Specialist
$1,728 - Teacher Additional Hours
$1,280 - Teacher Substitutes
$24,000 - Instructional Asst                                                                                                                                                           $250 - Instructional Asst / Add'l Time</t>
  </si>
  <si>
    <t xml:space="preserve">$21,935 - .5 program specialist 
$701 - Subs
$24 - Teacher Additional time for OERA                                                                           $24,000 - Instructional Asst                                                                                                                   $523 - Certificated additional compensation for collaboration, planning, data analysis 
</t>
  </si>
  <si>
    <r>
      <t xml:space="preserve">Statutory Benefits                                                                                                                                                                                            Certificated = </t>
    </r>
    <r>
      <rPr>
        <u/>
        <sz val="12"/>
        <rFont val="Arial"/>
        <family val="2"/>
      </rPr>
      <t>$7,255</t>
    </r>
    <r>
      <rPr>
        <sz val="12"/>
        <rFont val="Arial"/>
        <family val="2"/>
      </rPr>
      <t xml:space="preserve">
Teacher Substitute - 120 x $7.70 = $925 
Intervention sub 90 half days x $4 = $360 
Teachers After School - 43 x 10 x $3.40 = $1,462 
Summer School 100 hr x 5 teachers x $3.40 = $1,700                                                             Collaboration 270 hrs x $4 = $1,080                                                                                                                  Trainings Administrators 96 hrs x $4 = $384                                                                                                          Trainings Coach 48 hrs x $4 = $192                                                                                                          Trainings Teachers 288 hrs x $4 = $1,152                                                                              Classified = </t>
    </r>
    <r>
      <rPr>
        <u/>
        <sz val="12"/>
        <rFont val="Arial"/>
        <family val="2"/>
      </rPr>
      <t>$1,790</t>
    </r>
    <r>
      <rPr>
        <sz val="12"/>
        <rFont val="Arial"/>
        <family val="2"/>
      </rPr>
      <t xml:space="preserve">
Library media 117 x 2 x $3.07 = $718 
Bilingual aide 117 x 2 x $4.58 = $1,072   
</t>
    </r>
  </si>
  <si>
    <t xml:space="preserve">$21,935 - Program Specialist                                                      
$2,412 - Intervention Teachers ~ 275 Days x $8.77                                                                     
$1,332 - Add Comp ~ 333 hours x $4 </t>
  </si>
  <si>
    <t>Teacher additional hours = 1336.75 x 4 = 5,347
Teacher Substitutes 62 days x 7.79 = 483
Instructional Assistant = 7,360 
Library Media Asst 132 x 3.07 = 405</t>
  </si>
  <si>
    <t xml:space="preserve">$5,854 - LETRS Participant Materials, including 1 year license, Extended School Year and Summer Boot Camp Costs for family engagement including books, flyers, response to literature activities, student supplies, teacher supplies, cardstock, copies, laminating
Program Specialist is responsible for distributing and tracking supplies.                                 </t>
  </si>
  <si>
    <t>13 teachers (3/K,3/1st,4/2nd,3/3rd)
$30,000 - SIPPS curriculum for Intervention Block 
$28,467.54 - Heggerty curriculum to supplement phonemic awareness 
$28,467.54 - Heggerty Decoable books 
The books and supplies will be kept in the Instructional Coaches’ room.</t>
  </si>
  <si>
    <t>$4,141.68 - SIPPS materials [1-k, 1-1st, 2-2nd and 2- 3rd] (trade books, fluency libraries,spelling cards) to support  instruction that reinforces foundational skills. These materials will be stored in the 6 [1-k, 1-1st, 2-2nd and 2- 3rd ] classrooms. The Program Specialist will monitor the inventory.</t>
  </si>
  <si>
    <t xml:space="preserve">$1,950 - Parent Literacy Program and parent materials x 15 parents 
$500 - Parent Lending Library 
$17,345.44 - Benchmark Advanced Read Alouds to supplement classroom libraries
$17,345.44 - Benchmark Advanced Leveled Books to supplement current classroom kits
Materials will be located (SIPPS and Heggerty) in classrooms 1,2,3,4,5,6,8,12,19,21 and intervention room. </t>
  </si>
  <si>
    <t>SIPPS and Heggerty Support Materials 
High Interest Readers other supplies to support plan goals                                                       Purchased materials such as SIPPS, Heggerty and instructional supplies will be kept in TK-3rd grade classrooms: Room 1, Room 2, Room 11, Room 12, Room 13, Room 14, Room 15, Room 22, Room 23, Room 24, and Room 25</t>
  </si>
  <si>
    <t>SIPPS / LETRS Curriculum for K-3 / 11 teachers (2 Kinder, 3 first grade, 3 second grade, 3 third grade                                                                                                                                   Program Specialist will distribute and maintain inventory for Instructional Materials.</t>
  </si>
  <si>
    <t>Year 3: Narrative Budget Revision Justification</t>
  </si>
  <si>
    <t>Year 3 Original Budget Amount</t>
  </si>
  <si>
    <t>Year 3 Proposed Budget Revision</t>
  </si>
  <si>
    <t xml:space="preserve">$43,008 - Hourly compensation for teachers [TK/1,K/3,1st/3,2nd/3,3rd/3,SDC 1-3/1,Resource/1,Program Specialist/1]  to participate in LETRS training (12 hours per unit x 4 units = 48 hours x 16 teachers @ $56) 
$34,048 - Collaborate weekly(1 hr/week x 38 weeks x 16 teachers @ $56) 
$7,840 - Student/parent conferences in Fall and Spring (10 hours x 14 teachers @ $56) 
$7,290 - Hire substitutes for teacher administered assessments (1 sub 3x/year x 14 teachers @ $173.57 = $7,290), 
$7,290 - Academic conferences (1 sub 3x/year x 14 [TK/1,K/3,1st/3,2nd/3,3rd/3,SDC 1-3/1] teachers @ $173.57) 
$5,160 - Collaboration/Planning/Training Instructional Coach 86 hous x $60
Summer School 
$82,320 - Teacher hourly  (14 teachers x 21 days/5 hours [105 hours] @ $56) 
$7,056 - Coordinator (1 lead x 21 days/6 [126 hours] hours @ $56) 
$3,136 - Teacher prep (14 teachers x 4 (1 hour/week) [56 hours] @ $56) </t>
  </si>
  <si>
    <t>Salary- $102,444
$102,444 - Intervention Teacher- for K-3 grades to provide on-going support with the implementation of small group instruction during Tier Two intervention. 
Hourly – $50,960 (910 hours)
$4,368 - SIPPS Training (78 hours) 
13 (3/K,3/1st,4/2nd,3/3rd) Teachers x 6 hrs x $56 Rate.
$27,664 - Collaborate weekly (494 hours)
13 (3/K,3/1st,4/2nd,3/3rd) Teachers x 1 hr/week x 38 weeks x $56 
$7,280 - Student/parent conferences in Fall and Spring (130 hours) 
13 (3/K,3/1st,4/2nd,3/3rd) Teachers x 10 hours x $56 = $7,280)
$11,648 - Bi-weekly Data collection and analysis Check-in and Discussion (208 hours)
13 Teachers (3/K,3/1st,4/2nd,3/3rd) x 1 hour x 16 weeks x $56 hourly rate
Substitutes – $43,848 (252 Days)
$4,524   - (26 days) Instructional rounds to monitor effective instructional practices twice a year for Year Three (3/K,3/1st,4/2nd,3/3rd) 
13 teachers (3/K,3/1st,4/2nd,3/3rd) x 2 days x $174 daily rate
$9,048   - (52 days) Teachers will need release for PLC and planning time 4 xs a year  
13 Teachers (3/K,3/1st,4/2nd,3/3rd) x 4 day x $174 sub rate
$3,132 - (18 days) Data Collection and Analysis / PLC 
6 Teachers (1/K,2/1st,2/2nd,1/3rd) x 3 days x $174 daily rate 
$13,572 - (78 day) Literacy Practices Ongoing Collaboration
13 Teachers (3/K,3/1st,4/2nd,3/3rd) x 6 days x $174 daily rate 
$6,786 - (39 days) Teacher administered assessments 
13 Teachers (3/K,3/1st,4/2nd,3/3rd) x 3 days x $174 daily rate
$6,786 - (39 days) Academic conferences 
13 Teachers (3/K,3/1st,4/2nd,3/3rd) x 3 days x $174 daily rate</t>
  </si>
  <si>
    <t xml:space="preserve">$52,884 - .500 FTE Program Specialist (salary)  - Support TK-3 teachers with strengthening Tier 1 instruction, implementing GLAD strategies 
$12,800 - Substitute Teachers for [3/K,12/1st-3rd,1/SpecEd] grade classrooms (4 days x 16 teachers x $200) - Instructional Rounds, professional development                                                                                                                      
                                                                                                                                                                                                         Additional Hours                                                                                                                                                                              $25,920 - Collaboration/Planning/Data Review - 16 Teachers [3/K,12/1st-3rd,1/SpecEd] x 3 hrs x 9 x $60         
$1,920 - SIPPS Training 2 hrs x 16 Teachers [3/K,12/1st-3rd,1/SpecEd]  x $60                               
</t>
  </si>
  <si>
    <t xml:space="preserve">$52,884 - Salary for .5 of a program specialist position to coordinate and run small groups for k-3 intervention. $52,884.00 
$5,311 - Funds to pay for substitutes so 6 [1-k, 1-1st, 2-2nd and 2- 3rd ] teachers can attend  5 data conferences to analyze data, identify trends amongst grade levels, identify next steps coaching support (30 x $177.04)                                                                Collaboration, planning, data analysis:                                                                                                  $7,680 - 6 [1-kinder, 1-1st, 2-2nd, 2-3rd] teachers, Prog Spec, Instructional Coach -  / 16 hrs x 8 staff x $60                                                                                                                                      $2,432 - Principal, Asst Principal 16 hrs x 2 staff x $76 </t>
  </si>
  <si>
    <t>Substitutes = $28,710                                                                                                                                 K-3rd grade classrooms (6 hrs) x 3 subs x $174 x 40 days = $20,880  
Intervention teacher for K-3 students (1) (sub) 90 half days x $87.00 = $7,830                                    Additional Time = $95,718
Teacher after school K-3 student tutorials 43 hours x 10 teachers x $56.00 = $24,080
Summer School 100 hr x 5 K-3 teachers x $56.00 = $28,000 
Collaboration 3 hrs x 10 (9-Teachers/1-Coach) x 9 months x 60 per hour = $16,200                                                                                                                                                                                        Trainings - 2 Admin x 8 hrs x 6  x $75.81 = $7,278                                                                                                Trainings - 1 Coach x 8 hrs x 6  x $60 = $2,880                                                                                                                               Trainings - 6 Teachers x 8 hrs x 6 x $60 = $17,280</t>
  </si>
  <si>
    <t>Salary:                                                                                                                                   
$52, 884 - Program Specialist 0.5 FTE for (12) TK-3rd grade teachers
Substitutes:
$47,732 - Intervention Teachers for (12) TK-3rd Classes ~ 275 Days x $173.57  
  - 40 days/Teacher Administered Assessment (10x4) 
  - 117 days of Small Group Instruction for TK-3rd grade students  
  - 118 days of Small Group Instruction for TK-3rd grade students                                                                                                           
Additional Hourly Compensation:            
$18,648 - (12) TK-3rd grade Teachers ~ 333 hours x $56 
  - 200 hrs/10 x 2 hours x 10 months collaboration 
  - 100 hrs/10 x 10 hrs/Academic &amp; Student/Parent Literacy Progress Conferences
  - 33 hrs/Webinars</t>
  </si>
  <si>
    <t xml:space="preserve">(Data collection and analysis x 1 staff x 16.75 hrs x $56)                                                    $74,858 - Planning, Collaboration, Data Analysis / (11 teachers (2 Kinder, 3 first grade, 3 second grade, 3 third grade) (11 teachers x 100 hrs = 1,100 hours)(2 ProgSpec/InstCoach x 110 = 220)         
1,336.75 x $56 = $74,858                                                                                                                                                                
Substitue Teachers                                                                 
Literacy Practices ongoing collaboration - 11 teachers x 4 days = 44 days)                                                                                                 
(PLC-6 subsx 3 days = 18 days)                                                  
62 Total Sub Days x $173.57 = $10,761  </t>
  </si>
  <si>
    <t xml:space="preserve">$40,184 - Instructional Assist .750 FTE for TK-3rd grade students
$1,393 - Additional Hourly Wage for Inst Asst to attend two hour a week to collaborate with SIPPS Lead Teacher (2 x 38 weeks @ $18.33 = $1,393), 
Summer School 
$1,925 - bilingual assistant for TK-3 grade students (21 days/5 hours [105 hours] x $18.33)
$2,228 - Campus Security (6 hours/day x 21 days [126 hours] @ $17.68) </t>
  </si>
  <si>
    <t>$40,184 - Instructional Asst FTE .750
Aide witll provide support to TK-3rd grade students working on independent literacy assignments while the classroom teacher is providing small group instruction on foundational reading skills.                                                                                        
$2,700 - 4 hrs/wk x 33 weeks x $20.45 - Collaboration, planning</t>
  </si>
  <si>
    <t>$14,720 - Instructional Assist Benefits
$302 - Instruction Assist compensation benefits (66 hours @ $4.58)
$327 - subs benefits (42 subs @ $7.79) 
$11,200 - teacher compensation benefits (3,294 hours x $3.40) 
$481 -  bilingual assist benefits for summer school (105 hours x $4.58)  
$334 - Campus Security for summer school (126 hours x $2.65)                                                           $344 - Instructional Coach 86 hours x $4</t>
  </si>
  <si>
    <t>$43,177 – Intervention Teacher
$3,640 – Teacher Hourly (910 hours x $4)
$1,963.08 – Teacher Subs (252 days x 7.79)</t>
  </si>
  <si>
    <t>$21,935 - .5 program specialist benefits
$233.70 - Subs - 30 days x $7.79                                                                                                 $24,000 - Instructional Asst                                                                                                                   $523 - Certificated additional compensation for collaboration, planning, data analysis</t>
  </si>
  <si>
    <t xml:space="preserve">Statutory Benefits                                                                                                                               Certificated = $7,255
Substitute Teacher 120 x $7.71 = $925 
Intervention sub 90 half days x $4 = $360 
Teacher after school compensation 43 x 10 x $3.40 = $1,462  
Summer School 100 hr x 5 teachers x $3.40 = $1,700                                                                 Collaboration 270 hrs x $4 = $1,080                                                                                                                  Trainings Administrators 96 hrs x $4 = $384                                                                                                          Trainings Coach 48 hrs x $4 = $192                                                                                                          Trainings Teachers 288 hrs x $4 = $1,152       
Classified = $1,790                                                                                                        
Library media 117 x 2 x $3.07 = $718 
Bilingual aide 117 x 2 x $4.58 = $1,072 </t>
  </si>
  <si>
    <t xml:space="preserve">$21,935 - Program Specialist 
$2,412 - Intervention Teachers ~ 275 Days x $8.77 
$1,332 - Add Comp ~ 333 hours x $4 </t>
  </si>
  <si>
    <t>Teacher additional hours = 1,336.75 x $4 = $5,347                                          
Teacher Substitutes 62 days x $7.79 = $483                                          
Instructional Assistant = $7,360                                                                         
Lilbrary Media Asst 132 x $3.07 = $405</t>
  </si>
  <si>
    <t xml:space="preserve">Extended School Year and Summer Boot Camp Costs for family engagement including books, flyers, response to literature activities, student supplies, teacher supplies, cardstock, copies, laminating.                                                                                                                   Program Specialist is responsible for distributing and tracking supplies.                                </t>
  </si>
  <si>
    <t>Instructional Materials for 13 - (3/K,3/1st,4/2nd,3/3rd) Teachers
$30,000 - SIPPS curriculum for k-3 grade levels (13 teachers) intervention block 
$12,734.32 - Heggerty curriculum to supplement phonemic awareness 
$12,734.32 - Heggerty decoable books 
The books and supplies will be kept in the Instructional Coaches’ room.</t>
  </si>
  <si>
    <t xml:space="preserve">$7,493.21 - High Interest readers                                                                                                                                                                                                                           $13.975 - Benchmark Advanced Read Alouds to supplement classroom libraties                                                $13,976 - Benchmark Advanced Leveled Bopoks to supplement current classroom kits                 
Instructional Coach will distribute, inventory and track materials for TK-3rd grade student use.       </t>
  </si>
  <si>
    <t>$24,466.14 - SIPPS materials [1-k, 1-1st, 2-2nd and 2- 3rd] (trade books, fluency libraries,spelling cards) to support  instruction that reinforces foundational skills. These materials will be stored in the 6 [1-k, 1-1st, 2-2nd and 2- 3rd ] classrooms. The Program Specialist will monitor the inventory.</t>
  </si>
  <si>
    <t xml:space="preserve">Parent Literacy Program and parent materials $130 x 15 parents = $1,950
Parent Lending Library = $1,600
Benchmark Advanced Read Alouds to supplement classroom libraries = $16,795.92
Benchmark Advanced Leveled Books to supplement current classroom kits = $16,795.92                                                                                                                
Materials will be located (SIPPS and Heggerty) in classrooms 1,2,3,4,5,6,8,12,19,21 and intervention room. </t>
  </si>
  <si>
    <t>LETRS Professional Development [TK/1,K/3,1st/3,2nd/3,3rd/3,SDC 1-3/1,Resource/1,Program Specialist/1] ($17,000)/58100                                                        ESGI for [TK/1,K/3,1st/3,2nd/3,3rd/3,SDC 1-3/1,Resource/1] teachers (15 licenses = $2,769)/58450                                                                                                               
LETRS Participant 1 year license [TK/1,K/3,1st/3,2nd/3,3rd/3,SDC 1-3/1,Resource/1,Program Specialist/1] ($5,584)/58450</t>
  </si>
  <si>
    <t>$25,000 - CORE consultant will provide professional development to 16 teachers [1/TK,3/K,12/1st-3rd], perform instructional rounds, and provide teachers with feedback on instructional practices.</t>
  </si>
  <si>
    <t>SIPPS training  (6 teachers  [1-k, 1-1st, 2-2nd and 2- 3rd ], 1 coach, and 1 program specialist x $30) to deepen understanding of instructional routines, corrective feedback and placement data.</t>
  </si>
  <si>
    <t>Heggerty Licensing - $200                                                                                       PARTICIPANTS                                                                                                                                  • 1 - TK                                                                                                                                                • 2 - K 
• 2 - 1
• 2 - 2
• 2 - 3
• 1- 1-3 SPED/SDC
• Intervention teacher
• Instructional coach
• Principal</t>
  </si>
  <si>
    <t>None                                                                                                                                                              CSI funds will be utilized to provide participants with CORE, Solution Tree - PLC, Byers-SEL, SIPPS Services, Heggerty, etc. trainings/professional development.</t>
  </si>
  <si>
    <t>$22,500 - Solution Tree - PLC Training ($7,500 rate x 3 days) [11 teachers (2 Kinder, 3 first grade, 3 second grade, 3 third grade), 1 Program Specialist, 1 ELA Instructional coach, and 2 admin]
$22,400 - Letrs Training Package [11 teachers (2 Kinder, 3 first grade, 3 second grade, 3 third grade), 1 Program Specialist, and 1 ELA Instructional Coach]</t>
  </si>
  <si>
    <t>Form Approval - For Califonria Department of Education use Only</t>
  </si>
  <si>
    <t>California Department of Education</t>
  </si>
  <si>
    <t xml:space="preserve">Budget Approval </t>
  </si>
  <si>
    <t>Please Type Information Below</t>
  </si>
  <si>
    <t>Local Educational Agency Name:</t>
  </si>
  <si>
    <t>Grant Award Amount:</t>
  </si>
  <si>
    <t>CDE Fiscal Analyst Name:</t>
  </si>
  <si>
    <t>Kathryn Slaven</t>
  </si>
  <si>
    <t>CDE Fiscal Analyst Date Authorized:</t>
  </si>
  <si>
    <t>CDE Program Monitor Name:</t>
  </si>
  <si>
    <t>Suzie Dollesin</t>
  </si>
  <si>
    <t>CDE Program Monitor Date Authorized:</t>
  </si>
  <si>
    <t>CDE Administrator Name:</t>
  </si>
  <si>
    <t>Aileen Allison-Zarea</t>
  </si>
  <si>
    <t>CDE Administrator Date Authorized:</t>
  </si>
  <si>
    <t>Blending unspent funds from Year 1 for additional planning, hiring of substitutes, meeting and professional development, and an additional day for Summer School.  Also, to reflect salary increase due to new District salary schedule for substitutes.</t>
  </si>
  <si>
    <t>$8,017.72 - LETRS Professional Development [TK/1,K/3,1st/3,2nd/3,3rd/3,SDC 1- 3/1,Resource/1,Program Specialist/1] /58100 $2,769 - Cost for ESGI for [TK/1,K/3,1st/3,2nd/3,3rd/3,SDC 1-3/1,Resource/1] teachers (15 licenses)/58450</t>
  </si>
  <si>
    <t>Indirect Cost Rate changed for 22-23 School year</t>
  </si>
  <si>
    <t xml:space="preserve">$17,000 – 13 Teachers (3/K,3/1st,4/2nd,3/3rd) will work with the consultant from Solution Tree PLC ($8,500 p/day x  2 days) </t>
  </si>
  <si>
    <r>
      <rPr>
        <b/>
        <sz val="12"/>
        <rFont val="Arial"/>
        <family val="2"/>
      </rPr>
      <t>$68,900</t>
    </r>
    <r>
      <rPr>
        <sz val="12"/>
        <rFont val="Arial"/>
        <family val="2"/>
      </rPr>
      <t xml:space="preserve"> CORE Consultant                                                                                            </t>
    </r>
    <r>
      <rPr>
        <b/>
        <sz val="12"/>
        <rFont val="Arial"/>
        <family val="2"/>
      </rPr>
      <t>$36,000</t>
    </r>
    <r>
      <rPr>
        <sz val="12"/>
        <rFont val="Arial"/>
        <family val="2"/>
      </rPr>
      <t xml:space="preserve"> GLAD Training                                                                          </t>
    </r>
    <r>
      <rPr>
        <b/>
        <sz val="12"/>
        <rFont val="Arial"/>
        <family val="2"/>
      </rPr>
      <t>$7,400</t>
    </r>
    <r>
      <rPr>
        <sz val="12"/>
        <rFont val="Arial"/>
        <family val="2"/>
      </rPr>
      <t xml:space="preserve"> PD                                                                                                             </t>
    </r>
    <r>
      <rPr>
        <b/>
        <sz val="12"/>
        <rFont val="Arial"/>
        <family val="2"/>
      </rPr>
      <t xml:space="preserve">$7,200 </t>
    </r>
    <r>
      <rPr>
        <sz val="12"/>
        <rFont val="Arial"/>
        <family val="2"/>
      </rPr>
      <t xml:space="preserve">Check-In Monitoring                                                                  </t>
    </r>
    <r>
      <rPr>
        <b/>
        <sz val="12"/>
        <rFont val="Arial"/>
        <family val="2"/>
      </rPr>
      <t>$4,550</t>
    </r>
    <r>
      <rPr>
        <sz val="12"/>
        <rFont val="Arial"/>
        <family val="2"/>
      </rPr>
      <t xml:space="preserve"> Collaborative Coaching</t>
    </r>
  </si>
  <si>
    <t>Replaced Bilingual Assistant with the Parent Liaison to provide parent training.  Different base salary amount for parent liaison</t>
  </si>
  <si>
    <t>Additional Hourly Compensation: $1000 for classified staff to provide student supervison before, during, and/or after school, so parents can meet/conference with classroom teachers</t>
  </si>
  <si>
    <r>
      <rPr>
        <sz val="12"/>
        <color rgb="FF00B050"/>
        <rFont val="Arial"/>
        <family val="2"/>
      </rPr>
      <t>$10,143.30</t>
    </r>
    <r>
      <rPr>
        <sz val="12"/>
        <rFont val="Arial"/>
        <family val="2"/>
      </rPr>
      <t xml:space="preserve"> - LETRS Participant Materials, including </t>
    </r>
    <r>
      <rPr>
        <sz val="12"/>
        <color rgb="FF00B050"/>
        <rFont val="Arial"/>
        <family val="2"/>
      </rPr>
      <t>2</t>
    </r>
    <r>
      <rPr>
        <sz val="12"/>
        <rFont val="Arial"/>
        <family val="2"/>
      </rPr>
      <t xml:space="preserve"> year license, </t>
    </r>
    <r>
      <rPr>
        <sz val="12"/>
        <color rgb="FF00B050"/>
        <rFont val="Arial"/>
        <family val="2"/>
      </rPr>
      <t xml:space="preserve">$1,143.42 </t>
    </r>
    <r>
      <rPr>
        <sz val="12"/>
        <rFont val="Arial"/>
        <family val="2"/>
      </rPr>
      <t>Extended School Year and Summer Boot Camp Costs for family engagement including books, flyers, response to literature activities, student supplies, teacher supplies, cardstock, copies, laminating Program Specialist is responsible for distributing and tracking supplies.</t>
    </r>
  </si>
  <si>
    <r>
      <rPr>
        <sz val="12"/>
        <color rgb="FF00B050"/>
        <rFont val="Arial"/>
        <family val="2"/>
      </rPr>
      <t>$24,000</t>
    </r>
    <r>
      <rPr>
        <sz val="12"/>
        <rFont val="Arial"/>
        <family val="2"/>
      </rPr>
      <t xml:space="preserve"> - LETRS Professional Development [TK/1,K/3,1st/3,2nd/3,3rd/3,SDC 1- 3/1,Resource/1, </t>
    </r>
    <r>
      <rPr>
        <sz val="12"/>
        <color rgb="FF00B050"/>
        <rFont val="Arial"/>
        <family val="2"/>
      </rPr>
      <t xml:space="preserve">Instructional Coach/1, </t>
    </r>
    <r>
      <rPr>
        <sz val="12"/>
        <rFont val="Arial"/>
        <family val="2"/>
      </rPr>
      <t xml:space="preserve">Program Specialist/1] /58100 </t>
    </r>
    <r>
      <rPr>
        <sz val="12"/>
        <color rgb="FF00B050"/>
        <rFont val="Arial"/>
        <family val="2"/>
      </rPr>
      <t>$4,706</t>
    </r>
    <r>
      <rPr>
        <sz val="12"/>
        <rFont val="Arial"/>
        <family val="2"/>
      </rPr>
      <t xml:space="preserve"> - Cost for ESGI for [TK/1,K/3,1st/3,2nd/3,3rd/3,SDC 1-3/1,Resource/1] teachers, </t>
    </r>
    <r>
      <rPr>
        <sz val="12"/>
        <color rgb="FF00B050"/>
        <rFont val="Arial"/>
        <family val="2"/>
      </rPr>
      <t>Instructional Assist/1, Instructional Coach/2, Program Specialist/1</t>
    </r>
    <r>
      <rPr>
        <sz val="12"/>
        <rFont val="Arial"/>
        <family val="2"/>
      </rPr>
      <t>(</t>
    </r>
    <r>
      <rPr>
        <sz val="12"/>
        <color rgb="FF00B050"/>
        <rFont val="Arial"/>
        <family val="2"/>
      </rPr>
      <t>19</t>
    </r>
    <r>
      <rPr>
        <sz val="12"/>
        <rFont val="Arial"/>
        <family val="2"/>
      </rPr>
      <t xml:space="preserve"> licenses)</t>
    </r>
  </si>
  <si>
    <t>$240 - Funds to purchase SIPPS training (6 teachers [1-k, 1-1st, 2-2nd and 2- 3rd ], 1 coach, and 1 program specialist x $30) to deepen understanding of instructional routines, corrective feedback and placement data.                    $10,800 - Funds to purchase GLAD training (6 teachers [1-k, 1-1st, 2-2nd and 2- 3rd], 1 instructional coach, 1 program specialist, 1 admin x $1,200) to learn GLAD strategies to strengthen instruction focused on academic language acquisition.</t>
  </si>
  <si>
    <t>$45,000- Funds for outside consultancy on Benchmark and SIPPS implementation</t>
  </si>
  <si>
    <t>$22,500 - Solution Tree - PLC Training ($7,500 rate x 3 days) [11 teachers (2 Kinder, 3 first grade, 3 second grade, 3 third grade), 1 Program Specialist, 1 ELA Instructional coach, and 2 admin]  
$22,400 - Letrs Training Package [11 teachers (2 Kinder, 3 first grade, 3 second grade, 3 third grade), 1 Program Specialist, and 1 ELA Instructional Coach]</t>
  </si>
  <si>
    <t>Subtotal of Orig Amt</t>
  </si>
  <si>
    <t>Budget Revision</t>
  </si>
  <si>
    <t>$30,000 - SIPPS curriculum for Intervention Block 
$28,467.54 - Heggerty curriculum to supplement phonemic awareness 
$28,467.54 - Heggerty Decoable books 
The books and supplies will be kept in the Instructional Coaches’ room.                                  $ - Purchase of Troxell headphones for implementation of Heggerty and SIPPS digital components</t>
  </si>
  <si>
    <t>Subtotal Change - Carryover</t>
  </si>
  <si>
    <t>Year 2 Change (+/-) - Carryover</t>
  </si>
  <si>
    <r>
      <rPr>
        <sz val="12"/>
        <color rgb="FF00B050"/>
        <rFont val="Arial"/>
        <family val="2"/>
      </rPr>
      <t>$78,848</t>
    </r>
    <r>
      <rPr>
        <sz val="12"/>
        <rFont val="Arial"/>
        <family val="2"/>
      </rPr>
      <t xml:space="preserve"> - </t>
    </r>
    <r>
      <rPr>
        <sz val="12"/>
        <color rgb="FF00B050"/>
        <rFont val="Arial"/>
        <family val="2"/>
      </rPr>
      <t>Additional</t>
    </r>
    <r>
      <rPr>
        <sz val="12"/>
        <rFont val="Arial"/>
        <family val="2"/>
      </rPr>
      <t xml:space="preserve"> Hourly compensation for teachers [TK/1,K/3,1st/3,2nd/3,3rd/3,SDC 1-
3/1,Resource/1,Program Specialist/1] to participate in LETRS training (16 hours per unit x 4 units = 64 hours x 16 teachers @ $56), </t>
    </r>
    <r>
      <rPr>
        <sz val="12"/>
        <color rgb="FF00B050"/>
        <rFont val="Arial"/>
        <family val="2"/>
      </rPr>
      <t>including additional 8 three hour half days of LETRS Online Professional Learning (24 hours x 16 teachers = 384 hours @ $56)</t>
    </r>
    <r>
      <rPr>
        <sz val="12"/>
        <rFont val="Arial"/>
        <family val="2"/>
      </rPr>
      <t xml:space="preserve">
</t>
    </r>
    <r>
      <rPr>
        <sz val="12"/>
        <color rgb="FF00B050"/>
        <rFont val="Arial"/>
        <family val="2"/>
      </rPr>
      <t>$30,464</t>
    </r>
    <r>
      <rPr>
        <sz val="12"/>
        <rFont val="Arial"/>
        <family val="2"/>
      </rPr>
      <t xml:space="preserve"> - </t>
    </r>
    <r>
      <rPr>
        <sz val="12"/>
        <color rgb="FF00B050"/>
        <rFont val="Arial"/>
        <family val="2"/>
      </rPr>
      <t xml:space="preserve">Additional hourly compensation to </t>
    </r>
    <r>
      <rPr>
        <sz val="12"/>
        <rFont val="Arial"/>
        <family val="2"/>
      </rPr>
      <t xml:space="preserve">collaborate weekly (1 hr/week x </t>
    </r>
    <r>
      <rPr>
        <sz val="12"/>
        <color rgb="FF00B050"/>
        <rFont val="Arial"/>
        <family val="2"/>
      </rPr>
      <t>34</t>
    </r>
    <r>
      <rPr>
        <sz val="12"/>
        <rFont val="Arial"/>
        <family val="2"/>
      </rPr>
      <t xml:space="preserve"> weeks x 16 teachers @ $56),
$7,840 - student/parent conferences in Fall and Spring (10 hours x 14 teachers @ $56),
</t>
    </r>
    <r>
      <rPr>
        <sz val="12"/>
        <color rgb="FF00B050"/>
        <rFont val="Arial"/>
        <family val="2"/>
      </rPr>
      <t>$7,584</t>
    </r>
    <r>
      <rPr>
        <sz val="12"/>
        <rFont val="Arial"/>
        <family val="2"/>
      </rPr>
      <t xml:space="preserve"> - hire substitutes for teacher administered assessments (1 sub 3x/year x 14
teachers = 42 @ </t>
    </r>
    <r>
      <rPr>
        <sz val="12"/>
        <color rgb="FF00B050"/>
        <rFont val="Arial"/>
        <family val="2"/>
      </rPr>
      <t>$180.58</t>
    </r>
    <r>
      <rPr>
        <sz val="12"/>
        <rFont val="Arial"/>
        <family val="2"/>
      </rPr>
      <t xml:space="preserve">),
</t>
    </r>
    <r>
      <rPr>
        <sz val="12"/>
        <color rgb="FF00B050"/>
        <rFont val="Arial"/>
        <family val="2"/>
      </rPr>
      <t>$7,584</t>
    </r>
    <r>
      <rPr>
        <sz val="12"/>
        <rFont val="Arial"/>
        <family val="2"/>
      </rPr>
      <t xml:space="preserve"> - academic conferences (1 sub 3x/year x 14 [TK/1,K/3,1st/3,2nd/3,3rd/3,SDC 1-
3/1] teachers = 42 @ </t>
    </r>
    <r>
      <rPr>
        <sz val="12"/>
        <color rgb="FF00B050"/>
        <rFont val="Arial"/>
        <family val="2"/>
      </rPr>
      <t>$180.58</t>
    </r>
    <r>
      <rPr>
        <sz val="12"/>
        <rFont val="Arial"/>
        <family val="2"/>
      </rPr>
      <t xml:space="preserve">
$4,680 - </t>
    </r>
    <r>
      <rPr>
        <sz val="12"/>
        <color rgb="FF00B050"/>
        <rFont val="Arial"/>
        <family val="2"/>
      </rPr>
      <t>Addiitonal Hourly compensation for</t>
    </r>
    <r>
      <rPr>
        <sz val="12"/>
        <rFont val="Arial"/>
        <family val="2"/>
      </rPr>
      <t xml:space="preserve"> Instructional Coach training 40 hours &amp; weekly collaboration 38 hours 78 hours x $60
Summer School
</t>
    </r>
    <r>
      <rPr>
        <sz val="12"/>
        <color rgb="FF00B050"/>
        <rFont val="Arial"/>
        <family val="2"/>
      </rPr>
      <t>$86,240</t>
    </r>
    <r>
      <rPr>
        <sz val="12"/>
        <rFont val="Arial"/>
        <family val="2"/>
      </rPr>
      <t xml:space="preserve"> - teacher additional hourly </t>
    </r>
    <r>
      <rPr>
        <sz val="12"/>
        <color rgb="FF00B050"/>
        <rFont val="Arial"/>
        <family val="2"/>
      </rPr>
      <t xml:space="preserve">compensation </t>
    </r>
    <r>
      <rPr>
        <sz val="12"/>
        <rFont val="Arial"/>
        <family val="2"/>
      </rPr>
      <t xml:space="preserve">(14 teachers x </t>
    </r>
    <r>
      <rPr>
        <sz val="12"/>
        <color rgb="FF00B050"/>
        <rFont val="Arial"/>
        <family val="2"/>
      </rPr>
      <t>22</t>
    </r>
    <r>
      <rPr>
        <sz val="12"/>
        <rFont val="Arial"/>
        <family val="2"/>
      </rPr>
      <t xml:space="preserve"> days/5 hours [</t>
    </r>
    <r>
      <rPr>
        <sz val="12"/>
        <color rgb="FF00B050"/>
        <rFont val="Arial"/>
        <family val="2"/>
      </rPr>
      <t>110</t>
    </r>
    <r>
      <rPr>
        <sz val="12"/>
        <rFont val="Arial"/>
        <family val="2"/>
      </rPr>
      <t xml:space="preserve"> hours] = </t>
    </r>
    <r>
      <rPr>
        <sz val="12"/>
        <color rgb="FF00B050"/>
        <rFont val="Arial"/>
        <family val="2"/>
      </rPr>
      <t>1,540</t>
    </r>
    <r>
      <rPr>
        <sz val="12"/>
        <rFont val="Arial"/>
        <family val="2"/>
      </rPr>
      <t xml:space="preserve"> @ $56),
</t>
    </r>
    <r>
      <rPr>
        <sz val="12"/>
        <color rgb="FF00B050"/>
        <rFont val="Arial"/>
        <family val="2"/>
      </rPr>
      <t>$7,392</t>
    </r>
    <r>
      <rPr>
        <sz val="12"/>
        <rFont val="Arial"/>
        <family val="2"/>
      </rPr>
      <t xml:space="preserve"> - </t>
    </r>
    <r>
      <rPr>
        <sz val="12"/>
        <color rgb="FF00B050"/>
        <rFont val="Arial"/>
        <family val="2"/>
      </rPr>
      <t>Additional Hourly compensation for</t>
    </r>
    <r>
      <rPr>
        <sz val="12"/>
        <rFont val="Arial"/>
        <family val="2"/>
      </rPr>
      <t xml:space="preserve"> Coordinator (1 lead x </t>
    </r>
    <r>
      <rPr>
        <sz val="12"/>
        <color rgb="FF00B050"/>
        <rFont val="Arial"/>
        <family val="2"/>
      </rPr>
      <t>22</t>
    </r>
    <r>
      <rPr>
        <sz val="12"/>
        <rFont val="Arial"/>
        <family val="2"/>
      </rPr>
      <t xml:space="preserve"> days/6 [</t>
    </r>
    <r>
      <rPr>
        <sz val="12"/>
        <color rgb="FF00B050"/>
        <rFont val="Arial"/>
        <family val="2"/>
      </rPr>
      <t>132</t>
    </r>
    <r>
      <rPr>
        <sz val="12"/>
        <rFont val="Arial"/>
        <family val="2"/>
      </rPr>
      <t xml:space="preserve"> hours] hours @ $56),
$3,136 - teacher prep (14 teachers x 1 hour/4 weeks [56 hours] @ $56)   </t>
    </r>
  </si>
  <si>
    <r>
      <rPr>
        <sz val="12"/>
        <color rgb="FF00B050"/>
        <rFont val="Arial"/>
        <family val="2"/>
      </rPr>
      <t>Certificated Benefits:
$49,815 - Additional Hourly Compensation for Teachers benefits
$1,129 - Additional Hourly Compensation for Instructional Coach benefits
$1,783 – Additional Hourly Compensation for Coordinator benefits
***Substitute benefits are included in the daily rate.***
Classified Benefits:
$37,337 - .7500 FTE Instructional Assistant benefits
$2,080 – Additional Hourly Compensation for Bilingual/Instructional Assistant benefits
$1,012 – Additional Hourly Compensation for Campus Security for summer school 
$4,603 - .25 FTE Bilingual Assistant benefits</t>
    </r>
    <r>
      <rPr>
        <sz val="12"/>
        <rFont val="Arial"/>
        <family val="2"/>
      </rPr>
      <t xml:space="preserve">                   </t>
    </r>
  </si>
  <si>
    <r>
      <t>$40,184 - .750 FTE Instructional Assist for TK-3rd grade students
$</t>
    </r>
    <r>
      <rPr>
        <sz val="12"/>
        <color rgb="FF00B050"/>
        <rFont val="Arial"/>
        <family val="2"/>
      </rPr>
      <t>1,394</t>
    </r>
    <r>
      <rPr>
        <sz val="12"/>
        <rFont val="Arial"/>
        <family val="2"/>
      </rPr>
      <t xml:space="preserve"> - Additional Hourly Wage </t>
    </r>
    <r>
      <rPr>
        <sz val="12"/>
        <color rgb="FF00B050"/>
        <rFont val="Arial"/>
        <family val="2"/>
      </rPr>
      <t>compensation</t>
    </r>
    <r>
      <rPr>
        <sz val="12"/>
        <rFont val="Arial"/>
        <family val="2"/>
      </rPr>
      <t xml:space="preserve"> for Classified </t>
    </r>
    <r>
      <rPr>
        <sz val="12"/>
        <color rgb="FF00B050"/>
        <rFont val="Arial"/>
        <family val="2"/>
      </rPr>
      <t>bilingual/instructional assistant</t>
    </r>
    <r>
      <rPr>
        <sz val="12"/>
        <rFont val="Arial"/>
        <family val="2"/>
      </rPr>
      <t xml:space="preserve"> employees to attend two hour a week to collaborate with SIPPS Lead Teacher (2 x 38 weeks @ $18.33),
</t>
    </r>
    <r>
      <rPr>
        <sz val="12"/>
        <color rgb="FF00B050"/>
        <rFont val="Arial"/>
        <family val="2"/>
      </rPr>
      <t>$4,033</t>
    </r>
    <r>
      <rPr>
        <sz val="12"/>
        <rFont val="Arial"/>
        <family val="2"/>
      </rPr>
      <t xml:space="preserve"> - </t>
    </r>
    <r>
      <rPr>
        <sz val="12"/>
        <color rgb="FF00B050"/>
        <rFont val="Arial"/>
        <family val="2"/>
      </rPr>
      <t>Additional Hourly Wage compensation for</t>
    </r>
    <r>
      <rPr>
        <sz val="12"/>
        <rFont val="Arial"/>
        <family val="2"/>
      </rPr>
      <t xml:space="preserve"> bilingual</t>
    </r>
    <r>
      <rPr>
        <sz val="12"/>
        <color rgb="FF00B050"/>
        <rFont val="Arial"/>
        <family val="2"/>
      </rPr>
      <t xml:space="preserve">/instructional </t>
    </r>
    <r>
      <rPr>
        <sz val="12"/>
        <rFont val="Arial"/>
        <family val="2"/>
      </rPr>
      <t>assistant for TK-3rd grade students (</t>
    </r>
    <r>
      <rPr>
        <sz val="12"/>
        <color rgb="FF00B050"/>
        <rFont val="Arial"/>
        <family val="2"/>
      </rPr>
      <t>22</t>
    </r>
    <r>
      <rPr>
        <sz val="12"/>
        <rFont val="Arial"/>
        <family val="2"/>
      </rPr>
      <t xml:space="preserve"> days/5 hours [</t>
    </r>
    <r>
      <rPr>
        <sz val="12"/>
        <color rgb="FF00B050"/>
        <rFont val="Arial"/>
        <family val="2"/>
      </rPr>
      <t>110</t>
    </r>
    <r>
      <rPr>
        <sz val="12"/>
        <rFont val="Arial"/>
        <family val="2"/>
      </rPr>
      <t xml:space="preserve"> hours] x </t>
    </r>
    <r>
      <rPr>
        <sz val="12"/>
        <color rgb="FF00B050"/>
        <rFont val="Arial"/>
        <family val="2"/>
      </rPr>
      <t>$18.33</t>
    </r>
    <r>
      <rPr>
        <sz val="12"/>
        <rFont val="Arial"/>
        <family val="2"/>
      </rPr>
      <t xml:space="preserve">) for Summer School,
</t>
    </r>
    <r>
      <rPr>
        <sz val="12"/>
        <color rgb="FF00B050"/>
        <rFont val="Arial"/>
        <family val="2"/>
      </rPr>
      <t>$2,640</t>
    </r>
    <r>
      <rPr>
        <sz val="12"/>
        <rFont val="Arial"/>
        <family val="2"/>
      </rPr>
      <t xml:space="preserve"> - </t>
    </r>
    <r>
      <rPr>
        <sz val="12"/>
        <color rgb="FF00B050"/>
        <rFont val="Arial"/>
        <family val="2"/>
      </rPr>
      <t xml:space="preserve">Additional Hourly Wage compensation for </t>
    </r>
    <r>
      <rPr>
        <sz val="12"/>
        <rFont val="Arial"/>
        <family val="2"/>
      </rPr>
      <t xml:space="preserve">Campus Security (6 hours/day x </t>
    </r>
    <r>
      <rPr>
        <sz val="12"/>
        <color rgb="FF00B050"/>
        <rFont val="Arial"/>
        <family val="2"/>
      </rPr>
      <t>22</t>
    </r>
    <r>
      <rPr>
        <sz val="12"/>
        <rFont val="Arial"/>
        <family val="2"/>
      </rPr>
      <t xml:space="preserve"> days [</t>
    </r>
    <r>
      <rPr>
        <sz val="12"/>
        <color rgb="FF00B050"/>
        <rFont val="Arial"/>
        <family val="2"/>
      </rPr>
      <t>132</t>
    </r>
    <r>
      <rPr>
        <sz val="12"/>
        <rFont val="Arial"/>
        <family val="2"/>
      </rPr>
      <t xml:space="preserve"> hours] @ </t>
    </r>
    <r>
      <rPr>
        <sz val="12"/>
        <color rgb="FF00B050"/>
        <rFont val="Arial"/>
        <family val="2"/>
      </rPr>
      <t>$20</t>
    </r>
    <r>
      <rPr>
        <sz val="12"/>
        <rFont val="Arial"/>
        <family val="2"/>
      </rPr>
      <t xml:space="preserve">)                                                                                                                           </t>
    </r>
    <r>
      <rPr>
        <sz val="12"/>
        <color rgb="FF00B050"/>
        <rFont val="Arial"/>
        <family val="2"/>
      </rPr>
      <t>$15,800.63 - Fund 0.25 FTE (2 hours/day) Library Media Assistant</t>
    </r>
    <r>
      <rPr>
        <sz val="12"/>
        <rFont val="Arial"/>
        <family val="2"/>
      </rPr>
      <t xml:space="preserve">   </t>
    </r>
  </si>
  <si>
    <t xml:space="preserve">Blending unspent funds from Year 1. Library Assist will support Tier II groups of TK- 3rd grade students 2 hours per day (ELSB funds) to have students practice reading books of their choice, with phonetic support. This will expose students to more vocabulary, language acquisition, and improve reading fluency. This time will provide more opportunities for the students in this Tier II group to access the schools  Library/Media Center.  The Library Media Asist will be utilized to support K-3 teachers in helping them maintain materials for the classroom, do read alouds with the students and offer story hours that will spark students interest in literacy.  Hamilton does not currently have a bilingual assistant, so may need the flexibility of having the instructional assist at Summer School.  Also reflects an additional day of Summer School and the salary increase due to new District Salary Schedule.  </t>
  </si>
  <si>
    <t>Blending unspent funds from Year 1.</t>
  </si>
  <si>
    <t>Blending unspent funds from Year 1. To purchase additional LETRS Professional Development opportunities for implementation of LETRS for Years 2 and 3. Increase number of licenses to include Instructional Assist and Instructional Coach to allow them to administer assessments and 2 Specialist Licenses for Instructional Coach and Program Specialist to review and compile data</t>
  </si>
  <si>
    <t>Blending unspent funds from Year 1. In order to meet the original goals for the grant, it was determined the additional money in certificated  salaries were needed to implement, compensate  teachers, coach, and administrators in Science of Reading. Carry-over money from 2021-2022 will be used for year 2 change</t>
  </si>
  <si>
    <t>Blending unspent funds from Year 1. In order to meet the grant goals, more money was allocated for salaries and collaboration time therefore more money was added to statutory benefits using carry over 2021-2022 money.</t>
  </si>
  <si>
    <t xml:space="preserve">Blending unspent funds from Year 1. -Adjustments show use of increased funds due to carryover funds. After year 1 we found that classrooms are in need of more books for their classroom libraries. We also discovered that materials to help organize materials and lesson delivery are needed to help with efficient time use and lesson delivery.    </t>
  </si>
  <si>
    <t>Blending unspent funds from Year 1. In order to meet the original goals for the grant, it was determined the additional books, materials, and supplies were needed to implement and train teachers in Science of Reading. Carry-over money from 2021-2022 will be used.</t>
  </si>
  <si>
    <t xml:space="preserve">Blending unspent funds from Year 1. - GLAD training was moved to year 3 so trainings would not overlap with OERA training.       -The addition for SIPPS training/conference was added since there is still a need to learn more about the SIPPS program and best practices to improve instruction.                            -Reprographics funds were added as we found that fluency packets, charts, and graphic organizers would help with organizing materials for SIPPS and Benchmark lessons. </t>
  </si>
  <si>
    <t>Blending unspent funds from Year 1. Materials and professional development materials were purchased with 2021-2022 grant monies</t>
  </si>
  <si>
    <t xml:space="preserve">Blending unspent funds from Year 1. -The addition of a consultancy company was added as a way to help provide teachers with support to improve reading instruction and address teacher questions about implementation. The consultancy company will also support the instructional coach in improving coaching support between consultancy visits. </t>
  </si>
  <si>
    <r>
      <rPr>
        <sz val="12"/>
        <rFont val="Arial"/>
        <family val="2"/>
      </rPr>
      <t xml:space="preserve">$2,700 - </t>
    </r>
    <r>
      <rPr>
        <sz val="12"/>
        <color rgb="FF00B050"/>
        <rFont val="Arial"/>
        <family val="2"/>
      </rPr>
      <t xml:space="preserve">Additional Hourly Compensation </t>
    </r>
    <r>
      <rPr>
        <sz val="12"/>
        <rFont val="Arial"/>
        <family val="2"/>
      </rPr>
      <t xml:space="preserve">Library Media </t>
    </r>
    <r>
      <rPr>
        <sz val="12"/>
        <color rgb="FF00B050"/>
        <rFont val="Arial"/>
        <family val="2"/>
      </rPr>
      <t xml:space="preserve">Assistant  </t>
    </r>
    <r>
      <rPr>
        <sz val="12"/>
        <rFont val="Arial"/>
        <family val="2"/>
      </rPr>
      <t xml:space="preserve">
4 hrs/wk x 33 weeks x $20.45</t>
    </r>
  </si>
  <si>
    <t>Blending unspect funds from Year 1.</t>
  </si>
  <si>
    <r>
      <t xml:space="preserve">$17,000 – 13 Teachers (3/K,3/1st,4/2nd,3/3rd) will work with the consultant from Solution Tree PLC ($8,500 p/day x  2 days)                                                                              </t>
    </r>
    <r>
      <rPr>
        <sz val="12"/>
        <color rgb="FF00B050"/>
        <rFont val="Arial"/>
        <family val="2"/>
      </rPr>
      <t>$45,331.52 - LETRS Professional deveopment for 13 teachers (3/K,3/1st,4/2nd,3/3rd) LETRS TWO year training, license and materials for teachers 13 teachers and 3 suppurting staff(program specialist, intervention teacher, coach)</t>
    </r>
  </si>
  <si>
    <t>Blending unspent funds from Year 1. Adding LETRS training professional services to support teachers instructional strategies.</t>
  </si>
  <si>
    <t>Blending unspent funds from Year 1. Additional Hourly Compensation for LETRS Training, Professional Learning Communities (PLC), Data Analysis for primary teachers, one instructional coach, one intervntion teacher, one program specialist</t>
  </si>
  <si>
    <r>
      <t xml:space="preserve">$46,470 – 1 FTE Intervention Teacher </t>
    </r>
    <r>
      <rPr>
        <sz val="12"/>
        <color rgb="FF00B050"/>
        <rFont val="Arial"/>
        <family val="2"/>
      </rPr>
      <t>benefits</t>
    </r>
    <r>
      <rPr>
        <sz val="12"/>
        <rFont val="Arial"/>
        <family val="2"/>
      </rPr>
      <t xml:space="preserve">
</t>
    </r>
    <r>
      <rPr>
        <sz val="12"/>
        <color rgb="FF00B050"/>
        <rFont val="Arial"/>
        <family val="2"/>
      </rPr>
      <t xml:space="preserve">$19,198– Additional Hourly Compensation </t>
    </r>
    <r>
      <rPr>
        <sz val="12"/>
        <rFont val="Arial"/>
        <family val="2"/>
      </rPr>
      <t xml:space="preserve">Teacher </t>
    </r>
    <r>
      <rPr>
        <sz val="12"/>
        <color rgb="FF00B050"/>
        <rFont val="Arial"/>
        <family val="2"/>
      </rPr>
      <t>benefits</t>
    </r>
    <r>
      <rPr>
        <sz val="12"/>
        <rFont val="Arial"/>
        <family val="2"/>
      </rPr>
      <t xml:space="preserve">
</t>
    </r>
    <r>
      <rPr>
        <sz val="12"/>
        <color rgb="FF00B050"/>
        <rFont val="Arial"/>
        <family val="2"/>
      </rPr>
      <t>$117 – Additional Hourly Compensation Instructional Coach benefits</t>
    </r>
    <r>
      <rPr>
        <sz val="12"/>
        <rFont val="Arial"/>
        <family val="2"/>
      </rPr>
      <t xml:space="preserve">
</t>
    </r>
    <r>
      <rPr>
        <sz val="12"/>
        <color rgb="FF00B050"/>
        <rFont val="Arial"/>
        <family val="2"/>
      </rPr>
      <t>$1,035</t>
    </r>
    <r>
      <rPr>
        <sz val="12"/>
        <rFont val="Arial"/>
        <family val="2"/>
      </rPr>
      <t xml:space="preserve"> </t>
    </r>
    <r>
      <rPr>
        <sz val="12"/>
        <color rgb="FF00B050"/>
        <rFont val="Arial"/>
        <family val="2"/>
      </rPr>
      <t>– Additional Hourly Compensation</t>
    </r>
    <r>
      <rPr>
        <sz val="12"/>
        <rFont val="Arial"/>
        <family val="2"/>
      </rPr>
      <t xml:space="preserve"> Library Media</t>
    </r>
    <r>
      <rPr>
        <sz val="12"/>
        <color rgb="FF00B050"/>
        <rFont val="Arial"/>
        <family val="2"/>
      </rPr>
      <t xml:space="preserve"> Assistant benefits</t>
    </r>
    <r>
      <rPr>
        <sz val="12"/>
        <rFont val="Arial"/>
        <family val="2"/>
      </rPr>
      <t xml:space="preserve">                                                              </t>
    </r>
    <r>
      <rPr>
        <sz val="12"/>
        <color rgb="FF00B050"/>
        <rFont val="Arial"/>
        <family val="2"/>
      </rPr>
      <t>***Substitute benefits are included in the daily rate.***</t>
    </r>
  </si>
  <si>
    <r>
      <rPr>
        <u/>
        <sz val="12"/>
        <rFont val="Arial"/>
        <family val="2"/>
      </rPr>
      <t>Salary- $102,444</t>
    </r>
    <r>
      <rPr>
        <sz val="12"/>
        <rFont val="Arial"/>
        <family val="2"/>
      </rPr>
      <t xml:space="preserve">
$102,444 - </t>
    </r>
    <r>
      <rPr>
        <sz val="12"/>
        <color rgb="FF00B050"/>
        <rFont val="Arial"/>
        <family val="2"/>
      </rPr>
      <t>1 FTE</t>
    </r>
    <r>
      <rPr>
        <sz val="12"/>
        <rFont val="Arial"/>
        <family val="2"/>
      </rPr>
      <t xml:space="preserve"> Intervention Teacher- for K-3 grades to provide on-going support with the implementation of small group instruction during Tier Two intervention. 
</t>
    </r>
    <r>
      <rPr>
        <u/>
        <sz val="12"/>
        <rFont val="Arial"/>
        <family val="2"/>
      </rPr>
      <t>Hourly – $</t>
    </r>
    <r>
      <rPr>
        <u/>
        <sz val="12"/>
        <color rgb="FF00B050"/>
        <rFont val="Arial"/>
        <family val="2"/>
      </rPr>
      <t>157,376</t>
    </r>
    <r>
      <rPr>
        <u/>
        <sz val="12"/>
        <rFont val="Arial"/>
        <family val="2"/>
      </rPr>
      <t xml:space="preserve"> (</t>
    </r>
    <r>
      <rPr>
        <u/>
        <sz val="12"/>
        <color rgb="FF00B050"/>
        <rFont val="Arial"/>
        <family val="2"/>
      </rPr>
      <t xml:space="preserve">370 </t>
    </r>
    <r>
      <rPr>
        <u/>
        <sz val="12"/>
        <rFont val="Arial"/>
        <family val="2"/>
      </rPr>
      <t>hours)</t>
    </r>
    <r>
      <rPr>
        <sz val="12"/>
        <rFont val="Arial"/>
        <family val="2"/>
      </rPr>
      <t xml:space="preserve">
$4,368 - </t>
    </r>
    <r>
      <rPr>
        <sz val="12"/>
        <color rgb="FF00B050"/>
        <rFont val="Arial"/>
        <family val="2"/>
      </rPr>
      <t xml:space="preserve">Additional Hourly Compensation for </t>
    </r>
    <r>
      <rPr>
        <sz val="12"/>
        <rFont val="Arial"/>
        <family val="2"/>
      </rPr>
      <t xml:space="preserve">SIPPS Training (78 hours) 
13 (3/K,3/1st,4/2nd,3/3rd) Teachers x 6 hrs x $56 Rate.
$7,280 - </t>
    </r>
    <r>
      <rPr>
        <sz val="12"/>
        <color rgb="FF00B050"/>
        <rFont val="Arial"/>
        <family val="2"/>
      </rPr>
      <t>Additional Hourly Compensation</t>
    </r>
    <r>
      <rPr>
        <sz val="12"/>
        <rFont val="Arial"/>
        <family val="2"/>
      </rPr>
      <t xml:space="preserve"> for Student/parent conferences in Fall and Spring (130 hours) 13 (3/K,3/1st,4/2nd,3/3rd) Teachers x 10 hours x $56 = $7,280)                                        </t>
    </r>
    <r>
      <rPr>
        <sz val="12"/>
        <color rgb="FF00B050"/>
        <rFont val="Arial"/>
        <family val="2"/>
      </rPr>
      <t xml:space="preserve">$81,408 - Additional Hourly Compensation for 13 Teachers (3/K,3/1st,4/2nd,3/3rd) x 3 days x $174 daily rate Teachers LETRS Training/teachers  A) 13 teachers, One intervention tacher, One program specialist, one instructional coach, a total of 16 people. 80 HOURS times 16 people times $63.60                                                                           $61,440 - Additional Hourly Compensation - PD/Collaboration/Planning/Data Review - 16 Teachers [3/K,9/1st-3rd,1/SpecEd] x 8 hrs x 8 x $60 (A) 13 teachers, One intervention tacher, One program specialist, one instructional coach, a total of 16 people.)                                                             $960 - PD/Collaboration/Planning/Data Review - 1 Coach x 2 hrs x 8 x $60 Remove: $1,920 - SIPPS/Heggerty Data Analysis 2 hrs x 16 Teachers [3/K,12/1st-3rd,1/SpecEd] x $60 </t>
    </r>
  </si>
  <si>
    <t xml:space="preserve">
Substitutes - $34,800 (200 days)
$4,524 - (26 days) Instructional rounds to monitor effective instructional practices twice a year for Year One (3/K,3/1st,4/2nd,3/3rd) 
13 teachers (3/K,3/1st,4/2nd,3/3rd) x 2 days x $174 daily rate
$3,132 - (18 days) Data Collection and Analysis / PLC 
6 Teachers (1/K,1/1st,2/2nd,2/3rd ) x 3 days x $174 daily rate 
$13,572 - (78 day) Literacy Practices Ongoing Collaboration
13 Teachers (3/K,3/1st,4/2nd,3/3rd) x 6 days x $174 daily rate 
$6,786 - (39 days) Teacher administered assessments 
13 Teachers (3/K,3/1st,4/2nd,3/3rd) x 3 days x $174 daily rate
$6,786 - (39 days) Academic conferences </t>
  </si>
  <si>
    <r>
      <rPr>
        <u/>
        <sz val="12"/>
        <rFont val="Arial"/>
        <family val="2"/>
      </rPr>
      <t>Salary- $102,444</t>
    </r>
    <r>
      <rPr>
        <sz val="12"/>
        <rFont val="Arial"/>
        <family val="2"/>
      </rPr>
      <t xml:space="preserve">
$102,444 - Intervention Teacher- for K-3 grades to provide on-going support with the implementation of small group instruction during Tier Two intervention. 
</t>
    </r>
    <r>
      <rPr>
        <u/>
        <sz val="12"/>
        <rFont val="Arial"/>
        <family val="2"/>
      </rPr>
      <t>Hourly – $11,648 (208 hours)</t>
    </r>
    <r>
      <rPr>
        <sz val="12"/>
        <rFont val="Arial"/>
        <family val="2"/>
      </rPr>
      <t xml:space="preserve">
$4,368 - SIPPS Training (78 hours) 
13 (3/K,3/1st,4/2nd,3/3rd) Teachers x 6 hrs x $56 Rate.
$7,280 - Student/parent conferences in Fall and Spring (130 hours) 
13 (3/K,3/1st,4/2nd,3/3rd) Teachers x 10 hours x $56 = $7,2800)
</t>
    </r>
  </si>
  <si>
    <t>Substitutes - $34,800 (200 days)
$4,524 - (26 days) Instructional rounds to monitor effective instructional practices twice a year for Year One (3/K,3/1st,4/2nd,3/3rd) 
13 teachers (3/K,3/1st,4/2nd,3/3rd) x 2 days x $174 daily rate
$3,132 - (18 days) Data Collection and Analysis / PLC 
6 Teachers (1/K,1/1st,2/2nd,2/3rd ) x 3 days x $174 daily rate 
$13,572 - (78 day) Literacy Practices Ongoing Collaboration
13 Teachers (3/K,3/1st,4/2nd,3/3rd) x 6 days x $174 daily rate 
$6,786 - (39 days) Teacher administered assessments 
13 Teachers (3/K,3/1st,4/2nd,3/3rd) x 3 days x $174 daily rate
 $6,786 - (39 days) Academic conferences 
13 Teachers (3/K,3/1st,4/2nd,3/3rd) x 3 days x $174 daily rate</t>
  </si>
  <si>
    <t xml:space="preserve">$52,884 - .500 FTE Program Specialist (salary)  - Support TK-3 teachers with strengthening Tier 1 instruction, implementing GLAD strategies 
$12,800 - Substitute Teachers for [3/K,12/1st-3rd,1/SpecEd] grade classrooms (4 days x 16 teachers x $200) - Instructional Rounds, professional development                                                                                                                      
Additional Hours
$25,920 - Collaboration/Planning/Data Review - 16 Teachers [3/K,12/1st-3rd,1/SpecEd] x 3 hrs x 9 x $60
$1,920 - GLAD Training 2 hrs x 16 Teachers [3/K,12/1st-3rd,1/SpecEd]  x $60                               
</t>
  </si>
  <si>
    <t xml:space="preserve">Blending unspent funds from the planning year for additional planning, meeting and preparing. This did not occur in year 1, so we are carrying it over to year 2 with the following changes: $82,993 - to pay for 2 full time Instructional Asst, not FTE .750 1 assist will provide support to TK-3rd grade students needing tier 2 instruction in the area of foundational reading skills. Remove: working on independent literacy assignments while the classroom teacher is providing small group instruction on foundational reading skills. The other assist provide support to TK-3 grade students needing tier 2 reading comprehesnion instruction. </t>
  </si>
  <si>
    <t>GLAD materials a tier 2 intervention program that will be implemented daily by 
The classroom teacher during MTSS Time.  
Materials $29,943.72
Student phonics kits for small group instruction          
8 kids x 15 teachers = 120 x $75 cost = $9,000
Student whiteboards for whole group instruction                
24 students x 12 teachers = 288/5 per kit = 58 kits x $30 cost  = $1,740
Student whiteboard markers 
3 trimesters x 12 teachers = 36 kits x 3 years = 108 x $12.04 cost  = $1,300
Magnetic letter kits for small group 
12 teachers x $12 cost = $144 
Reading Pointers
2 kits x 12 teachers = 24 x $10 cost = $240                                                                                                                     Instructional Coach will distribute, inventory and track materials for TK-3rd grade student use.                                                                                                                                         $27,158 - Benchmark Advanced Read Alouds to supplement classroom libraties                                                $27,159 - Benchmark Advanced Leveled Bopoks to supplement current classroom kits</t>
  </si>
  <si>
    <r>
      <rPr>
        <sz val="12"/>
        <color rgb="FF00B050"/>
        <rFont val="Arial"/>
        <family val="2"/>
      </rPr>
      <t>$82,993 - 2 FTE Instructional Assistants</t>
    </r>
    <r>
      <rPr>
        <sz val="12"/>
        <rFont val="Arial"/>
        <family val="2"/>
      </rPr>
      <t xml:space="preserve"> - 1 Instructional Assistant to provide support to TK-3rd grade students needing tier 2 instruction in the area of foundational reading skills. 1 Instructional Assistant to provide support to TK-3 grade students needing tier 2 reading comprehesnion instruction. </t>
    </r>
  </si>
  <si>
    <r>
      <rPr>
        <sz val="12"/>
        <color rgb="FF00B050"/>
        <rFont val="Arial"/>
        <family val="2"/>
      </rPr>
      <t>$105,768</t>
    </r>
    <r>
      <rPr>
        <sz val="12"/>
        <rFont val="Arial"/>
        <family val="2"/>
      </rPr>
      <t xml:space="preserve"> - </t>
    </r>
    <r>
      <rPr>
        <sz val="12"/>
        <color rgb="FF00B050"/>
        <rFont val="Arial"/>
        <family val="2"/>
      </rPr>
      <t>1 FTE</t>
    </r>
    <r>
      <rPr>
        <sz val="12"/>
        <rFont val="Arial"/>
        <family val="2"/>
      </rPr>
      <t xml:space="preserve"> Program Specialist or Instuctional Coach (salary)  - Support TK-3 teachers with strengthening SIPPS Instruction &amp; Tier 1 instruction in reading comprehension by implementing GLAD strategies 
</t>
    </r>
    <r>
      <rPr>
        <sz val="12"/>
        <color rgb="FF00B050"/>
        <rFont val="Arial"/>
        <family val="2"/>
      </rPr>
      <t>$26,400</t>
    </r>
    <r>
      <rPr>
        <sz val="12"/>
        <rFont val="Arial"/>
        <family val="2"/>
      </rPr>
      <t xml:space="preserve"> - Substitute Teachers for [3/K,9/1st-3rd,1/SpecEd] grade classrooms (11 days x 12 teachers x $200) - Instructional Rounds, professional development                                                                                                                      
                                                                                                                                                                                                         Additional Hours                                                                                                                                                                              </t>
    </r>
    <r>
      <rPr>
        <sz val="12"/>
        <color rgb="FF00B050"/>
        <rFont val="Arial"/>
        <family val="2"/>
      </rPr>
      <t>$12,480</t>
    </r>
    <r>
      <rPr>
        <sz val="12"/>
        <rFont val="Arial"/>
        <family val="2"/>
      </rPr>
      <t xml:space="preserve"> - </t>
    </r>
    <r>
      <rPr>
        <sz val="12"/>
        <color rgb="FF00B050"/>
        <rFont val="Arial"/>
        <family val="2"/>
      </rPr>
      <t xml:space="preserve">Additional Hourly Compensation for </t>
    </r>
    <r>
      <rPr>
        <sz val="12"/>
        <rFont val="Arial"/>
        <family val="2"/>
      </rPr>
      <t xml:space="preserve">PD/Collaboration/Planning/Data Review - </t>
    </r>
    <r>
      <rPr>
        <sz val="12"/>
        <color rgb="FF00B050"/>
        <rFont val="Arial"/>
        <family val="2"/>
      </rPr>
      <t>13</t>
    </r>
    <r>
      <rPr>
        <sz val="12"/>
        <rFont val="Arial"/>
        <family val="2"/>
      </rPr>
      <t xml:space="preserve"> Teachers [3/K,9/1st-3rd,1/SpecEd] x 2 hrs x 8 x $60                                                       </t>
    </r>
    <r>
      <rPr>
        <sz val="12"/>
        <color rgb="FF00B050"/>
        <rFont val="Arial"/>
        <family val="2"/>
      </rPr>
      <t xml:space="preserve">$1,000 - Additional Hourly Compensation for PD/Collaboration/Planning/Data Review  -  1 Coach x 2 hrs x 8 x $60  </t>
    </r>
    <r>
      <rPr>
        <sz val="12"/>
        <rFont val="Arial"/>
        <family val="2"/>
      </rPr>
      <t xml:space="preserve">     </t>
    </r>
  </si>
  <si>
    <t>Blending unspent funds from Year 1.This was in year 1 of the budget, but did not occur. We are carrying it over to year 2 of the budget with changes.</t>
  </si>
  <si>
    <t xml:space="preserve">$68,900 - The CORE consultant will provide professional development to 14 [1/TK,3/K,9/1st-3rd,1/SpecEd] teachers and 1 instructional coach/program specialist, perform instructional rounds, and provide teachers with feedback on instructional practices.                                                                                                                                                                                                                                                                               $36,000 - GLAD Training [1/TK,3/K,12/1st-3rd,1/SpecEd] teachers, Principal, Program Specialist, Instructional Coach (20 x $1,800)                                                                  $7,400 - PD                                                                                                                                     $7,200 - Check-In/Monitoring                                                                                                                                $4,550 - Collaborative Coaching    </t>
  </si>
  <si>
    <r>
      <t xml:space="preserve">GLAD materials a tier 2 intervention program that will be implemented daily by 
The classroom teacher during MTSS Time.  
Materials $29,943.72
Student phonics kits for small group instruction          
8 kids x 15 teachers = 120 x $75 cost = $9,000
Student whiteboards for whole group instruction                
24 students x 12 teachers = 288/5 per kit = 58 kits x $30 cost  = $1,740
Student whiteboard markers 
3 trimesters x 12 teachers = 36 kits x 3 years = 108 x $12.04 cost  = $1,300
Magnetic letter kits for small group 
12 teachers x $12 cost = $144 
Reading Pointers
2 kits x 12 teachers = 24 x $10 cost = $240                                                                                                                     Instructional Coach will distribute, inventory and track materials for TK-3rd grade student use.                                                                                                                                         $27,158 - Benchmark Advanced Read Alouds to supplement classroom libraties                                                $27,159 - Benchmark Advanced Leveled Bopoks to supplement current classroom kits  </t>
    </r>
    <r>
      <rPr>
        <sz val="12"/>
        <color rgb="FF00B050"/>
        <rFont val="Arial"/>
        <family val="2"/>
      </rPr>
      <t xml:space="preserve">Roll around cart for instructional assists = 2 x 26.99 = 53.98 </t>
    </r>
    <r>
      <rPr>
        <sz val="12"/>
        <color rgb="FF00B050"/>
        <rFont val="Docs-Arial Narrow"/>
      </rPr>
      <t xml:space="preserve"> 1</t>
    </r>
    <r>
      <rPr>
        <sz val="12"/>
        <color rgb="FF00B050"/>
        <rFont val="Arial"/>
        <family val="2"/>
      </rPr>
      <t xml:space="preserve"> SIPPS fluency libraries $875 kit 14 magnetic double sided white board easel $300 x 14 teachers $4,200 14 pocket charts $28 x 14 teachers $392 14 pocket chart stands $92 x 14 $1,288 Sentence strips $6.39 x 14 = $89.46 Lowercase stamp kit 14 teachers x 2 kits each x $13.59 = $380.52 Uppercase stamp kit 14 teachers x 2 kits each x $16.99 = $475.72 Ink Pads 14 teachers x 2 sets x $23.99 = $671.72 Alphabet stencils 14 teachers x 59.99 = $839.86 Alphabet Learning Locks 14 teachers x 39.99 = $559.86 Alphabet Fishing 14 teachers x 26.39 = $369.46 Alphabet Bingo 14 teachers x 13.99 = $195.86 Alphabet Dough Mats 14 teacher x 13.59 = $190.26 Play dough 14 teachers x 74.99 = $1049.86 Literacy Notebooks $400  Other instructional materials $82,000 </t>
    </r>
  </si>
  <si>
    <t>Blending unspent funds from Year 1.                                                                                                                        -Change in the program specialist salary, substitute pay, and compensation is to show adjustments in estimated position costs for 22/23.                                                                                                                                 -OERA Zoom Face to Face sessions are 1 hour not 45 minutes. We had an incorrect time frame the first year. Monthly huddles were added to the OERA course that were not part of the year 1 cohort course.                                                                                                        -GLAD training was moved to year 3 so there would not be two courses running during the same school year. We will have 2 teachers and a program specialist completing the course during year 2.                                                                                                                          -Due to the lack of substitutes, it is necessary to offer teachers and the program specialist additional compensation to complete OERA after school hours instead of during the school day.                                                                                                                                         -More additional compensation funds are necessary to account for additional ongoing professional development and monthly team meetings for data analysis, planning, collaborations as we did not include enough hours the first year to include all team meetings and professional development.</t>
  </si>
  <si>
    <r>
      <rPr>
        <sz val="12"/>
        <color rgb="FF00B050"/>
        <rFont val="Arial"/>
        <family val="2"/>
      </rPr>
      <t>$55,260</t>
    </r>
    <r>
      <rPr>
        <sz val="12"/>
        <color theme="1"/>
        <rFont val="Arial"/>
        <family val="2"/>
      </rPr>
      <t xml:space="preserve">- Salary for .5  of a program specialist position to coordinate and run small groups for k-3 intervention
</t>
    </r>
    <r>
      <rPr>
        <sz val="12"/>
        <color rgb="FF00B050"/>
        <rFont val="Arial"/>
        <family val="2"/>
      </rPr>
      <t>$320</t>
    </r>
    <r>
      <rPr>
        <sz val="12"/>
        <color theme="1"/>
        <rFont val="Arial"/>
        <family val="2"/>
      </rPr>
      <t xml:space="preserve"> - Additional </t>
    </r>
    <r>
      <rPr>
        <sz val="12"/>
        <color rgb="FF00B050"/>
        <rFont val="Arial"/>
        <family val="2"/>
      </rPr>
      <t xml:space="preserve">hourly </t>
    </r>
    <r>
      <rPr>
        <sz val="12"/>
        <color theme="1"/>
        <rFont val="Arial"/>
        <family val="2"/>
      </rPr>
      <t xml:space="preserve">compensation for 2 [1-2nd, 1-3rd] teachers and 1 program specialist to complete the two 1 hour  sessions of the OERA (Online Elementary Reading Academy)  (3 x 2hrs) x $53.23                                                                                                       
</t>
    </r>
    <r>
      <rPr>
        <sz val="12"/>
        <color rgb="FF00B050"/>
        <rFont val="Arial"/>
        <family val="2"/>
      </rPr>
      <t xml:space="preserve">$6707 - </t>
    </r>
    <r>
      <rPr>
        <sz val="12"/>
        <color theme="1"/>
        <rFont val="Arial"/>
        <family val="2"/>
      </rPr>
      <t xml:space="preserve">additional </t>
    </r>
    <r>
      <rPr>
        <sz val="12"/>
        <color rgb="FF00B050"/>
        <rFont val="Arial"/>
        <family val="2"/>
      </rPr>
      <t>hourly</t>
    </r>
    <r>
      <rPr>
        <sz val="12"/>
        <color theme="1"/>
        <rFont val="Arial"/>
        <family val="2"/>
      </rPr>
      <t xml:space="preserve"> compensation for 2 teachers [1-2nd, 1-3rd] and 1 program specialist x 7 OERA modules x 6 hours x $53.23                                                                                                                      </t>
    </r>
    <r>
      <rPr>
        <sz val="12"/>
        <color rgb="FF00B050"/>
        <rFont val="Arial"/>
        <family val="2"/>
      </rPr>
      <t>$799</t>
    </r>
    <r>
      <rPr>
        <sz val="12"/>
        <color theme="1"/>
        <rFont val="Arial"/>
        <family val="2"/>
      </rPr>
      <t xml:space="preserve"> - Additional </t>
    </r>
    <r>
      <rPr>
        <sz val="12"/>
        <color rgb="FF00B050"/>
        <rFont val="Arial"/>
        <family val="2"/>
      </rPr>
      <t>houlry</t>
    </r>
    <r>
      <rPr>
        <sz val="12"/>
        <color theme="1"/>
        <rFont val="Arial"/>
        <family val="2"/>
      </rPr>
      <t xml:space="preserve"> compensation for 2 teachers [1-2nd, 1-3rd]  and 1 program specialist x 5-1 hour OERA monthly huddles x $53.23</t>
    </r>
    <r>
      <rPr>
        <sz val="12"/>
        <color rgb="FF00B050"/>
        <rFont val="Arial"/>
        <family val="2"/>
      </rPr>
      <t xml:space="preserve">
$17,034</t>
    </r>
    <r>
      <rPr>
        <sz val="12"/>
        <color theme="1"/>
        <rFont val="Arial"/>
        <family val="2"/>
      </rPr>
      <t xml:space="preserve"> - Additional </t>
    </r>
    <r>
      <rPr>
        <sz val="12"/>
        <color rgb="FF00B050"/>
        <rFont val="Arial"/>
        <family val="2"/>
      </rPr>
      <t>hourly</t>
    </r>
    <r>
      <rPr>
        <sz val="12"/>
        <color theme="1"/>
        <rFont val="Arial"/>
        <family val="2"/>
      </rPr>
      <t xml:space="preserve"> compensation for collaboration, planning, data analysis, professional development- 6 [1-kinder, 1-1st, 2-2nd, 2-3rd] teachers, Prog Spec, Instructional Coach - 40 hrs x 8 staff x $53.23                                                                                                                                                       </t>
    </r>
    <r>
      <rPr>
        <sz val="12"/>
        <color rgb="FF00B050"/>
        <rFont val="Arial"/>
        <family val="2"/>
      </rPr>
      <t>$6629</t>
    </r>
    <r>
      <rPr>
        <sz val="12"/>
        <color theme="1"/>
        <rFont val="Arial"/>
        <family val="2"/>
      </rPr>
      <t xml:space="preserve"> - </t>
    </r>
    <r>
      <rPr>
        <sz val="12"/>
        <color rgb="FF00B050"/>
        <rFont val="Arial"/>
        <family val="2"/>
      </rPr>
      <t xml:space="preserve">Additional hourly compensation for collaboration, planning, data analysis, professional developmen:for </t>
    </r>
    <r>
      <rPr>
        <sz val="12"/>
        <color theme="1"/>
        <rFont val="Arial"/>
        <family val="2"/>
      </rPr>
      <t xml:space="preserve">Principal, Asst Principal 40 hrs x 2 staff x $82.86                                                                                        $6,000 -Subs - 30 days Funds to pay for substitutes for 6 [1-k, 1-1st, 2-2nd and 2- 3rd ] teachers to attend 5 data conferences to analyze data, identify trends amongst grade levels, identify next steps and coaching support (30 x $200)
                                                                                                   </t>
    </r>
  </si>
  <si>
    <t>$40,184 - Instructional Asst FTE.750
Aide will provide support to TK-3rd grade students working on independent literacy assignments while the classroom teacher is providing small group instruction on foundational reading skills.</t>
  </si>
  <si>
    <r>
      <t xml:space="preserve">$40,184 - Instructional </t>
    </r>
    <r>
      <rPr>
        <sz val="12"/>
        <color rgb="FF00B050"/>
        <rFont val="Arial"/>
        <family val="2"/>
      </rPr>
      <t>Assistant</t>
    </r>
    <r>
      <rPr>
        <sz val="12"/>
        <color theme="1"/>
        <rFont val="Arial"/>
        <family val="2"/>
      </rPr>
      <t xml:space="preserve"> FTE.750
</t>
    </r>
    <r>
      <rPr>
        <sz val="12"/>
        <color rgb="FF00B050"/>
        <rFont val="Arial"/>
        <family val="2"/>
      </rPr>
      <t>Instructional Assistant</t>
    </r>
    <r>
      <rPr>
        <sz val="12"/>
        <color theme="1"/>
        <rFont val="Arial"/>
        <family val="2"/>
      </rPr>
      <t xml:space="preserve"> will provide support to TK-3rd grade students by running SIPPS small groups in addition to the teachers' SIPPS group. </t>
    </r>
  </si>
  <si>
    <t xml:space="preserve">Blending unspent funds from Year 1. Adjustments show change on salary schedule for program specialist.                                        There is less money allocated for subs since OERA will be completed after school due to the hardships faced trying to get subs. The increase of additional compensation for teachers, coach, program specialist, and administration for collaboration, planning, data analysis and professional development is due to the fact that we did not include enough hours last year to cover all team meetings and professional development that occurred after school hours last year. </t>
  </si>
  <si>
    <r>
      <rPr>
        <sz val="12"/>
        <color rgb="FF00B050"/>
        <rFont val="Arial"/>
        <family val="2"/>
      </rPr>
      <t xml:space="preserve">$1,200 </t>
    </r>
    <r>
      <rPr>
        <sz val="12"/>
        <color theme="1"/>
        <rFont val="Arial"/>
        <family val="2"/>
      </rPr>
      <t xml:space="preserve">- SIPPS training/Conference-(6 teachers  [1-k, 1-1st, 2-2nd and 2- 3rd ], 1 coach, and 1 program specialist x $150)  to deepen understanding of instructional routines, corrective feedback and placement data.                                                                                                                                          </t>
    </r>
    <r>
      <rPr>
        <sz val="12"/>
        <color rgb="FF00B050"/>
        <rFont val="Arial"/>
        <family val="2"/>
      </rPr>
      <t>$300 - SIPPS training/Conference-(2 admin x $150) to deepen understanding of instructional routines, corrective feedback and placement data.</t>
    </r>
    <r>
      <rPr>
        <sz val="12"/>
        <color theme="1"/>
        <rFont val="Arial"/>
        <family val="2"/>
      </rPr>
      <t xml:space="preserve">
</t>
    </r>
    <r>
      <rPr>
        <sz val="12"/>
        <color rgb="FF00B050"/>
        <rFont val="Arial"/>
        <family val="2"/>
      </rPr>
      <t xml:space="preserve">$1,800 - Reprographics for copies of fluency packets and other charts/posters/ graphic organizers to support organizing Benchmark and SIPPS lesson material </t>
    </r>
    <r>
      <rPr>
        <sz val="12"/>
        <rFont val="Arial"/>
        <family val="2"/>
      </rPr>
      <t xml:space="preserve">$10,800 - Funds to purchase GLAD training (6 teachers [1-k, 1-1st, 2-2nd and 2- 3rd], 1 instructional coach, 1 program specialist, 1 admin x $1,200) to learn GLAD strategies to strengthen instruction focused on academic language acquisition.  </t>
    </r>
    <r>
      <rPr>
        <sz val="12"/>
        <color theme="1"/>
        <rFont val="Arial"/>
        <family val="2"/>
      </rPr>
      <t xml:space="preserve">            </t>
    </r>
  </si>
  <si>
    <r>
      <rPr>
        <sz val="12"/>
        <color rgb="FF00B050"/>
        <rFont val="Arial"/>
        <family val="2"/>
      </rPr>
      <t>$62,501</t>
    </r>
    <r>
      <rPr>
        <sz val="12"/>
        <color theme="1"/>
        <rFont val="Arial"/>
        <family val="2"/>
      </rPr>
      <t xml:space="preserve"> - SIPPS and Heggerty supplemental materials [1-k, 1-1st, 2-2nd and 2- 3rd] (trade books, fluency libraries,spelling cards, headphones, literacy and fluency  manipulates) to support instruction that reinforces foundational skills. These materials will be stored in the 6 [1-k, 1-1st, 2-2nd and 2- 3rd ] classrooms. The Program Specialist will monitor the inventory.                                                                                                                </t>
    </r>
    <r>
      <rPr>
        <sz val="12"/>
        <color rgb="FF00B050"/>
        <rFont val="Arial"/>
        <family val="2"/>
      </rPr>
      <t xml:space="preserve">$5000 for organizational supplies (for example: carts, folders, magnetic clips, hanging charts etc.) for ELA/SIPPS lessons. </t>
    </r>
  </si>
  <si>
    <r>
      <rPr>
        <u/>
        <sz val="12"/>
        <rFont val="Arial"/>
        <family val="2"/>
      </rPr>
      <t>Substitutes</t>
    </r>
    <r>
      <rPr>
        <sz val="12"/>
        <rFont val="Arial"/>
        <family val="2"/>
      </rPr>
      <t xml:space="preserve"> = $28,710                                                                                                                                          K-3rd grade classrooms (6 hrs) x 3 subs x $174 x 40 days = $20,880  
Intervention teacher for K-3 students (1) (sub) 90 half days x $87.00 = $7,830                                                                                                 </t>
    </r>
    <r>
      <rPr>
        <u/>
        <sz val="12"/>
        <rFont val="Arial"/>
        <family val="2"/>
      </rPr>
      <t>Additional Time</t>
    </r>
    <r>
      <rPr>
        <sz val="12"/>
        <rFont val="Arial"/>
        <family val="2"/>
      </rPr>
      <t xml:space="preserve"> = $95,718
Teacher after school K-3 student tutorials 43 hours x 10 teachers x $56.00 = $24,080 
Summer School 100 hr x 5 K-3 teachers x $56.00 = $28,000     
Collaboration 3 hrs x 10 (9-Teachers/1-Coach) x 9 months x 60 per hour = $16,200                                                                                                                                                                                        Trainings - 2 Admin x 8 hrs x 6  x $75.81 = $7,278                                                                                                Trainings - 1 Coach x 8 hrs x 6  x $60 = $2,880                                                                                                                               Trainings - 6 Teachers x 8 hrs x 6 x $60 = $17,280</t>
    </r>
  </si>
  <si>
    <t xml:space="preserve">Substitutes: $82,024
$65,424 - Data analysis &amp; collaboration days 3x a year, helping with testing 3x a year, lesson study days/coaching debrief (4 subs x 174 x 94 days) 
$16,600 - Intervention teacher for K-3 students (1) (sub) 180 half days x 92.22 
Additional Hourly Compensation:  $3,000
$3,000 - Afterschool Parent Latino Literacy Training 20 meetings, x 2.5 hrs (includes prep &amp; mtg time x 1 teacher x $60)
Additional Hourly Compensation for Collaborations / Trainings – Teachers: $63,840 
$4,320 - School site 9 monthly collaborations 9 hrs x 8 K-3 teachers x $60
$5,760 - ELSB/PDSA Team meeting 6 mtgs X 12hrs x 8 K-3 teachers x $60 
$6,240 - Coach Lead Professional Development after school 13 hrs x 8 K-3 teachers x $60 = 
$240 - Heggerty Publisher trainings/Teachers 2 first grade teachers 2 hrs x 2 teachers x $60
$1,920 - SIPPS training Kinder teachers 4 hrs x 8 teachers x $60 
$2,520 - Read Naturally 7 hrs x 6 teachers 1st - 3rd x $60 
$120 - Latino Family Literacy Project 2 hrs x 1 teacher x $60 
$42,720 - Teacher LETRS Training/Teachers collaboration 89 hrs x 8 teachers x $60 </t>
  </si>
  <si>
    <t>Additional Hourly Compensation for Collaborations / Trainings – Admin: $6,816
$1,279 - School site 9 monthly collaborations - 9 hrs x 2 Administrators (1 Principal x $75.81 and 1 Vice Principal x $66.13)
$1,704 - ELSB/PDSA Team meeting 9 mtgs X 12hrs x 2 Administrators (1 Principal x $75.81 and 1 Vice Principal $66.13)
$3,833 - LETRS Training Time 27 hrs x 2 administrators (1 Principal x $75.81 and 1 Vice Principal $66.13)
Additional Hourly Compensation for Collaborations / Trainings – Coach: $7,860
$540 - School site 9 monthly collaborations 9 hrs x 1 Instructional Coach x $60 
$720 - ELSB/PDSA Team meeting 6 mtgs X 12hrs x 1 Instructional Coach x $60 
$5,280 - LETRS Training 88 hrs x 1 Instructional Coach x $60 
$540 - Coach Network Meetings 9 hrs x 1 Instructional Coach x $60 
$780 - Coach Lead Professional Development after school 13 hrs x 1 Instructional Coach x $60</t>
  </si>
  <si>
    <r>
      <t xml:space="preserve">Additonal Compensation hrs :  </t>
    </r>
    <r>
      <rPr>
        <sz val="12"/>
        <color rgb="FF00B050"/>
        <rFont val="Arial"/>
        <family val="2"/>
      </rPr>
      <t>$9,613</t>
    </r>
    <r>
      <rPr>
        <sz val="12"/>
        <rFont val="Arial"/>
        <family val="2"/>
      </rPr>
      <t xml:space="preserve"> Library Media Assistant </t>
    </r>
    <r>
      <rPr>
        <sz val="12"/>
        <color rgb="FF00B050"/>
        <rFont val="Arial"/>
        <family val="2"/>
      </rPr>
      <t>additional hourly compensartion for</t>
    </r>
    <r>
      <rPr>
        <sz val="12"/>
        <rFont val="Arial"/>
        <family val="2"/>
      </rPr>
      <t xml:space="preserve"> 117 days x 2 hours x $20.45 = </t>
    </r>
    <r>
      <rPr>
        <sz val="12"/>
        <color rgb="FF00B050"/>
        <rFont val="Arial"/>
        <family val="2"/>
      </rPr>
      <t>$4,786</t>
    </r>
    <r>
      <rPr>
        <sz val="12"/>
        <rFont val="Arial"/>
        <family val="2"/>
      </rPr>
      <t xml:space="preserve"> to support activities for K-3 students.Parent Liaison </t>
    </r>
    <r>
      <rPr>
        <sz val="12"/>
        <color rgb="FF00B050"/>
        <rFont val="Arial"/>
        <family val="2"/>
      </rPr>
      <t xml:space="preserve">additional hourly compensation for </t>
    </r>
    <r>
      <rPr>
        <sz val="12"/>
        <rFont val="Arial"/>
        <family val="2"/>
      </rPr>
      <t>118 days x 2 hours x $20.45 = $</t>
    </r>
    <r>
      <rPr>
        <sz val="12"/>
        <color rgb="FF00B050"/>
        <rFont val="Arial"/>
        <family val="2"/>
      </rPr>
      <t>4,827</t>
    </r>
    <r>
      <rPr>
        <sz val="12"/>
        <rFont val="Arial"/>
        <family val="2"/>
      </rPr>
      <t xml:space="preserve"> to support Parent Literacy Projects</t>
    </r>
  </si>
  <si>
    <r>
      <rPr>
        <sz val="12"/>
        <color rgb="FF00B050"/>
        <rFont val="Arial"/>
        <family val="2"/>
      </rPr>
      <t>$8,102 - Additional Hourly Compensation for</t>
    </r>
    <r>
      <rPr>
        <sz val="12"/>
        <rFont val="Arial"/>
        <family val="2"/>
      </rPr>
      <t xml:space="preserve"> Teachers </t>
    </r>
    <r>
      <rPr>
        <sz val="12"/>
        <color rgb="FF00B050"/>
        <rFont val="Arial"/>
        <family val="2"/>
      </rPr>
      <t>benefits</t>
    </r>
    <r>
      <rPr>
        <sz val="12"/>
        <rFont val="Arial"/>
        <family val="2"/>
      </rPr>
      <t xml:space="preserve">
</t>
    </r>
    <r>
      <rPr>
        <sz val="12"/>
        <color rgb="FF00B050"/>
        <rFont val="Arial"/>
        <family val="2"/>
      </rPr>
      <t xml:space="preserve">$827 </t>
    </r>
    <r>
      <rPr>
        <sz val="12"/>
        <rFont val="Arial"/>
        <family val="2"/>
      </rPr>
      <t xml:space="preserve">- </t>
    </r>
    <r>
      <rPr>
        <sz val="12"/>
        <color rgb="FF00B050"/>
        <rFont val="Arial"/>
        <family val="2"/>
      </rPr>
      <t>Additional Hourly Compensation for Administrators benefits                                   $793 - Additional Hourly Compensation for Coach benefits                                            $1,834 - Additional Hourly Compensation for Library Media Assistant benefits                $1,850 - Additional Hourly Compensation for Parent Liaison benefits                         ***Substitute benefits are included in the daily rate.***</t>
    </r>
    <r>
      <rPr>
        <sz val="12"/>
        <rFont val="Arial"/>
        <family val="2"/>
      </rPr>
      <t xml:space="preserve">
</t>
    </r>
  </si>
  <si>
    <r>
      <t>$</t>
    </r>
    <r>
      <rPr>
        <sz val="12"/>
        <color rgb="FF00B050"/>
        <rFont val="Arial"/>
        <family val="2"/>
      </rPr>
      <t>24,210</t>
    </r>
    <r>
      <rPr>
        <sz val="12"/>
        <color theme="1"/>
        <rFont val="Arial"/>
        <family val="2"/>
      </rPr>
      <t xml:space="preserve"> - .5 </t>
    </r>
    <r>
      <rPr>
        <sz val="12"/>
        <color rgb="FF00B050"/>
        <rFont val="Arial"/>
        <family val="2"/>
      </rPr>
      <t>FTE</t>
    </r>
    <r>
      <rPr>
        <sz val="12"/>
        <color theme="1"/>
        <rFont val="Arial"/>
        <family val="2"/>
      </rPr>
      <t xml:space="preserve"> program specialist </t>
    </r>
    <r>
      <rPr>
        <sz val="12"/>
        <color rgb="FF00B050"/>
        <rFont val="Arial"/>
        <family val="2"/>
      </rPr>
      <t>benefits</t>
    </r>
    <r>
      <rPr>
        <sz val="12"/>
        <color theme="1"/>
        <rFont val="Arial"/>
        <family val="2"/>
      </rPr>
      <t xml:space="preserve">
$949 - Teacher</t>
    </r>
    <r>
      <rPr>
        <sz val="12"/>
        <color rgb="FF00B050"/>
        <rFont val="Arial"/>
        <family val="2"/>
      </rPr>
      <t>/Program Specialist</t>
    </r>
    <r>
      <rPr>
        <sz val="12"/>
        <color theme="1"/>
        <rFont val="Arial"/>
        <family val="2"/>
      </rPr>
      <t xml:space="preserve"> Additional </t>
    </r>
    <r>
      <rPr>
        <sz val="12"/>
        <color rgb="FF00B050"/>
        <rFont val="Arial"/>
        <family val="2"/>
      </rPr>
      <t xml:space="preserve">Hourly </t>
    </r>
    <r>
      <rPr>
        <sz val="12"/>
        <color theme="1"/>
        <rFont val="Arial"/>
        <family val="2"/>
      </rPr>
      <t xml:space="preserve">Compensation </t>
    </r>
    <r>
      <rPr>
        <sz val="12"/>
        <color rgb="FF00B050"/>
        <rFont val="Arial"/>
        <family val="2"/>
      </rPr>
      <t>benefits</t>
    </r>
    <r>
      <rPr>
        <sz val="12"/>
        <color theme="1"/>
        <rFont val="Arial"/>
        <family val="2"/>
      </rPr>
      <t xml:space="preserve"> for OERA                                                                                                                                     $</t>
    </r>
    <r>
      <rPr>
        <sz val="12"/>
        <color rgb="FF00B050"/>
        <rFont val="Arial"/>
        <family val="2"/>
      </rPr>
      <t>37,337 - .7500 FTE</t>
    </r>
    <r>
      <rPr>
        <sz val="12"/>
        <color theme="1"/>
        <rFont val="Arial"/>
        <family val="2"/>
      </rPr>
      <t xml:space="preserve"> Instructional </t>
    </r>
    <r>
      <rPr>
        <sz val="12"/>
        <color rgb="FF00B050"/>
        <rFont val="Arial"/>
        <family val="2"/>
      </rPr>
      <t xml:space="preserve">Assistant benefits </t>
    </r>
    <r>
      <rPr>
        <sz val="12"/>
        <color theme="1"/>
        <rFont val="Arial"/>
        <family val="2"/>
      </rPr>
      <t xml:space="preserve">                                                                                                                                       $</t>
    </r>
    <r>
      <rPr>
        <sz val="12"/>
        <color rgb="FF00B050"/>
        <rFont val="Arial"/>
        <family val="2"/>
      </rPr>
      <t>3065</t>
    </r>
    <r>
      <rPr>
        <sz val="12"/>
        <color theme="1"/>
        <rFont val="Arial"/>
        <family val="2"/>
      </rPr>
      <t xml:space="preserve"> - Certificated additional </t>
    </r>
    <r>
      <rPr>
        <sz val="12"/>
        <color rgb="FF00B050"/>
        <rFont val="Arial"/>
        <family val="2"/>
      </rPr>
      <t>hourly</t>
    </r>
    <r>
      <rPr>
        <sz val="12"/>
        <color theme="1"/>
        <rFont val="Arial"/>
        <family val="2"/>
      </rPr>
      <t xml:space="preserve"> compensation for collaboration, planning, data analysis, and professional development  (40 hours x 8 staff (6 teachers, 1 coach, 1 program specialist)
$</t>
    </r>
    <r>
      <rPr>
        <sz val="12"/>
        <color rgb="FF00B050"/>
        <rFont val="Arial"/>
        <family val="2"/>
      </rPr>
      <t>804</t>
    </r>
    <r>
      <rPr>
        <sz val="12"/>
        <color theme="1"/>
        <rFont val="Arial"/>
        <family val="2"/>
      </rPr>
      <t xml:space="preserve"> - Certificated additional </t>
    </r>
    <r>
      <rPr>
        <sz val="12"/>
        <color rgb="FF00B050"/>
        <rFont val="Arial"/>
        <family val="2"/>
      </rPr>
      <t>hourly</t>
    </r>
    <r>
      <rPr>
        <sz val="12"/>
        <color theme="1"/>
        <rFont val="Arial"/>
        <family val="2"/>
      </rPr>
      <t xml:space="preserve"> compensation for collaboration, planning, data analysis, and professional development (40 hours x 2 admin)                                 </t>
    </r>
    <r>
      <rPr>
        <sz val="12"/>
        <color rgb="FF00B050"/>
        <rFont val="Arial"/>
        <family val="2"/>
      </rPr>
      <t>***Substitute benefits are included in the daily rate.***</t>
    </r>
  </si>
  <si>
    <r>
      <rPr>
        <sz val="12"/>
        <color rgb="FF00B050"/>
        <rFont val="Arial"/>
        <family val="2"/>
      </rPr>
      <t>$47,273</t>
    </r>
    <r>
      <rPr>
        <sz val="12"/>
        <rFont val="Arial"/>
        <family val="2"/>
      </rPr>
      <t xml:space="preserve"> - </t>
    </r>
    <r>
      <rPr>
        <sz val="12"/>
        <color rgb="FF00B050"/>
        <rFont val="Arial"/>
        <family val="2"/>
      </rPr>
      <t>1 FTE</t>
    </r>
    <r>
      <rPr>
        <sz val="12"/>
        <rFont val="Arial"/>
        <family val="2"/>
      </rPr>
      <t xml:space="preserve"> Program Specialist </t>
    </r>
    <r>
      <rPr>
        <sz val="12"/>
        <color rgb="FF00B050"/>
        <rFont val="Arial"/>
        <family val="2"/>
      </rPr>
      <t>benefits</t>
    </r>
    <r>
      <rPr>
        <sz val="12"/>
        <rFont val="Arial"/>
        <family val="2"/>
      </rPr>
      <t xml:space="preserve">                                                                                     </t>
    </r>
    <r>
      <rPr>
        <sz val="12"/>
        <color rgb="FF00B050"/>
        <rFont val="Arial"/>
        <family val="2"/>
      </rPr>
      <t>$1,513</t>
    </r>
    <r>
      <rPr>
        <sz val="12"/>
        <rFont val="Arial"/>
        <family val="2"/>
      </rPr>
      <t xml:space="preserve"> - Teacher Additional </t>
    </r>
    <r>
      <rPr>
        <sz val="12"/>
        <color rgb="FF00B050"/>
        <rFont val="Arial"/>
        <family val="2"/>
      </rPr>
      <t xml:space="preserve">Hourly Compensation benefits   </t>
    </r>
    <r>
      <rPr>
        <sz val="12"/>
        <rFont val="Arial"/>
        <family val="2"/>
      </rPr>
      <t xml:space="preserve">                                                                                            </t>
    </r>
    <r>
      <rPr>
        <sz val="12"/>
        <color rgb="FF00B050"/>
        <rFont val="Arial"/>
        <family val="2"/>
      </rPr>
      <t xml:space="preserve">$74,674 - 2 FTE </t>
    </r>
    <r>
      <rPr>
        <sz val="12"/>
        <rFont val="Arial"/>
        <family val="2"/>
      </rPr>
      <t xml:space="preserve">Instructional Assistant </t>
    </r>
    <r>
      <rPr>
        <sz val="12"/>
        <color rgb="FF00B050"/>
        <rFont val="Arial"/>
        <family val="2"/>
      </rPr>
      <t>benefits                                                        ***Substitute benefits are included in the daily rate.***</t>
    </r>
  </si>
  <si>
    <t>LETRS
2 year training, licenses and materials  for 9 teachers and 2 administrators $36,712</t>
  </si>
  <si>
    <t>Latino Family Literacy Program
All-Inclusive Program 3.1 &amp; 3.2 First and 2nd semester 340 children’s books for lending library, Curriculum Binders with lessons for 2 teachers, training for two teachers $4,600
Latino Family Literacy Program
Incentives for attendance &amp; refreshments for parents 
attending 2 programs one during school day and one after school
day and one after school.  $2,000
SIPPs
SIPPS Fluency Libraries for each classroom and  materials to support the implementing of SIPPS
SIPPS Fluency Libraries  = $3,000
Lakeshore 
Teaching Cart, Heavy duty Pocket chart, book tubs, pocket chart stand, student whiteboards x 8 teachers = $10.600
Office Supplies 4” binders, (2 per teacher) plastic sheet protectors (400 per teacher) student paper 2 pocket 3 prong folders, dry erase markers, loose leaf rings x 8 teachers/classroom = $1,159
Reprographics
Printing of reproducible materials from SIPPs to support SIPPS $1,000
Read Naturally
Supplemental Fluency Program/materials, training &amp; licensing  $804                         Literacy/Fluency supplemental supports/manipulatives such as headphones, alphabet stencils/activities, leveled books = $21,221.47</t>
  </si>
  <si>
    <r>
      <t xml:space="preserve">Salary: $52, 884 - Program Specialist 0.5 FTE for (12) TK-3rd grade teachers
Substitutes: $47,732 - Intervention Teachers for (12) TK-3rd Classes ~ 275 Days x $173.57 - 40 days/Teacher Administered Assessment (10x4) - 117 days of Small Group Instruction for TK-3rd grade students - 118 days of Small Group Instruction for TK-3rd grade students
Additional Hourly Compensation: $18,648 - (12) TK-3rd grade Teachers ~ 333 hours x $56 - 200 hrs/10 x 2 hours x 10 months collaboration - 100 hrs/10 x 10 hrs/Academic &amp; Student/Parent Literacy Progress Conferences - 33 hrs/Webinars
</t>
    </r>
    <r>
      <rPr>
        <sz val="12"/>
        <color rgb="FF00B050"/>
        <rFont val="Arial"/>
        <family val="2"/>
      </rPr>
      <t>Substitutes: TK-3rd Grade Classrooms (6 hours) X (3) Substitute Teachers X $200 X 20 = $4,000 
Substitutes: TK-3rd Teacher/Student Literacy Support (6 hours) X (3) Times/Week X (1) Substitute Teacher X $200 X 40 = $8,000 Parent Outreach/Meeting
TK-3rd Teachers/Instructional Coach/Program Specialist LETRS: Training 89 hours X (10) Teachers/Instructional Coach/Program Specialist X $60 = $53,400
Collaborations/Trainings Admin: $6,976 - School Site (9) Monthly Collaborations (9) Hours X (2) Administrators X 475.81 = $1,365  /  ELSB/PDSA Team Meeting (9) Meetings (12) Hours X 2 Administrators X $75.81 = $1820  / LETRS Training (25) Hours X (2) Administrators X $75.81 = $3,791
Collaborations/Trainings Instructional Coach/Program Specialist: $6,976 - School Site (9) Monthly Collaborations (9) Hours X (2) Instructional Coach/Program Specialist X 475.81 = $1,365  /  ELSB/PDSA Team Meeting (9) Meetings (12) Hours X 2 Instructional Coach/Program Specialist X $75.81 = $1820  / LETRS Training (25) Hours X (2) Instructional Coach/Program Specialist X $75.81 = $3,791</t>
    </r>
  </si>
  <si>
    <r>
      <rPr>
        <sz val="12"/>
        <color rgb="FF00B050"/>
        <rFont val="Arial"/>
        <family val="2"/>
      </rPr>
      <t>$47,913.41 -</t>
    </r>
    <r>
      <rPr>
        <sz val="12"/>
        <rFont val="Arial"/>
        <family val="2"/>
      </rPr>
      <t xml:space="preserve"> TK-3rd purchase of SIPPS, Heggerty, and LETRS Support Materials for intervention period/Walk to Read where they will be stored in Room 1, Room 2, Room 11, Room 12, Room 13, Room 14, Room 15, Room 22, Room 23, Room 24, and Room 25
Purchase of books and supplies for TK-3rd such as high interest readers, pocket charts, fluency library for parents/students, backpacks (Books of 6), canvas bags, paper for blackline masters, whiteboard markers, chart papers, highlighters, etc to support plan goals.</t>
    </r>
  </si>
  <si>
    <r>
      <rPr>
        <sz val="12"/>
        <color rgb="FF00B050"/>
        <rFont val="Arial"/>
        <family val="2"/>
      </rPr>
      <t>$34,508.49 -</t>
    </r>
    <r>
      <rPr>
        <sz val="12"/>
        <rFont val="Arial"/>
        <family val="2"/>
      </rPr>
      <t xml:space="preserve"> Instructional consultant(s) provide professional and instructional support in ELA for Grades K-3rd. The targeted support will be provided to the K-3rd teachers, the principal, and support staff. The consultant(s) will work directly with the school Leadership and Early Literacy Support Block Grant teams to plan the specific services and timing and will provide an overview of SIPPS, Heggerty, and/or LETRS and model and practice specific instructional routines for each specific level.</t>
    </r>
  </si>
  <si>
    <r>
      <rPr>
        <sz val="12"/>
        <color rgb="FF00B050"/>
        <rFont val="Arial"/>
        <family val="2"/>
      </rPr>
      <t>$23,636</t>
    </r>
    <r>
      <rPr>
        <sz val="12"/>
        <rFont val="Arial"/>
        <family val="2"/>
      </rPr>
      <t xml:space="preserve"> - .</t>
    </r>
    <r>
      <rPr>
        <sz val="12"/>
        <color rgb="FF00B050"/>
        <rFont val="Arial"/>
        <family val="2"/>
      </rPr>
      <t>5 FTE</t>
    </r>
    <r>
      <rPr>
        <sz val="12"/>
        <rFont val="Arial"/>
        <family val="2"/>
      </rPr>
      <t xml:space="preserve"> Program Specialist </t>
    </r>
    <r>
      <rPr>
        <sz val="12"/>
        <color rgb="FF00B050"/>
        <rFont val="Arial"/>
        <family val="2"/>
      </rPr>
      <t>benefits</t>
    </r>
    <r>
      <rPr>
        <sz val="12"/>
        <rFont val="Arial"/>
        <family val="2"/>
      </rPr>
      <t xml:space="preserve">                                                      
</t>
    </r>
    <r>
      <rPr>
        <sz val="12"/>
        <color rgb="FF00B050"/>
        <rFont val="Arial"/>
        <family val="2"/>
      </rPr>
      <t>$8,733 - Additional Hourly Compensation for Teachers benefits</t>
    </r>
    <r>
      <rPr>
        <sz val="12"/>
        <rFont val="Arial"/>
        <family val="2"/>
      </rPr>
      <t xml:space="preserve">     </t>
    </r>
    <r>
      <rPr>
        <sz val="12"/>
        <color rgb="FF00B050"/>
        <rFont val="Arial"/>
        <family val="2"/>
      </rPr>
      <t xml:space="preserve">                                                                
$846 - Additional Hourly Compensation for Administrators benefits                                                                
$846 - Additional Hourly Compensation for Program Specialist/Coach benefits                                                                
$384 - Additional Hourly Compensation for Classified staff benefits                            ***Substitute benefits are included in the daily rate.***</t>
    </r>
  </si>
  <si>
    <t>Teacher/Program Specialist/Coach Additional Hourly Compensation:                                                                
*Data collection and analysis x 1 staff x 18 hrs x $60 = $1,080                                                   
*Letrs Training:  11 teachers X 26 hrs x 4 units = 1,144 hrs x $60 = $68,640                                                                                               *Letrs Training: ProgSpec/InstCoach:  2 staff x 26 hrs x 4 Units x $60 = $12,480                                                                                 *Tutoring-Literacy Instruction (5 teachers x 3 hrs x 36 weeks x $60 = $32,400)                                                                                            Total - $1,080 + $68,640 + $12,480 + 32,400 = $ 114,600                                                                                         
Admin Additional Compensation:
*Letrs Training (16 hours x 2 admin x $85 = $2,720)
*Collaboration - Literacy Practices (12 hrs x $85 = $1,020)
Total - $2,720 + $1,020 = $3,740
Substitute Teachers:          
*Literacy Practices ongoing collaboration - 11 teachers x 3 days x $200 = $6,600 
*PLC- 6 subs x 3 days x $200 = $3,600                                     
*Angela Beyer - 6 subs x 3 days = $3,600                                   
Total - $6,600 + $3,600 + $3,600 = $13,800</t>
  </si>
  <si>
    <r>
      <rPr>
        <sz val="12"/>
        <color rgb="FF00B050"/>
        <rFont val="Calibri"/>
        <family val="2"/>
        <scheme val="minor"/>
      </rPr>
      <t xml:space="preserve">Salary: 
</t>
    </r>
    <r>
      <rPr>
        <sz val="12"/>
        <rFont val="Calibri"/>
        <family val="2"/>
        <scheme val="minor"/>
      </rPr>
      <t xml:space="preserve">*Maintain 1 - .4375 FTE Instructional Assistant @ $20,092   </t>
    </r>
    <r>
      <rPr>
        <sz val="12"/>
        <color rgb="FF00B050"/>
        <rFont val="Calibri"/>
        <family val="2"/>
        <scheme val="minor"/>
      </rPr>
      <t xml:space="preserve">                                                                                                                                                                                                      
Additional Hourly Compensation: 
*Library Media Assistant Additional Hourly Compensation for Library extended hours (4 hrs/wk x 33 weeks) 132 hours x $20.45 = $2,700                                                                   
*Bilingual Assistant Additional Hourly Compensation (2 hrs x 4 day/week x 36 x $20.45 = $5,889.6 (budget 6,000)                                                          
*Instructional Assistant Additional Hourly Compensation - (2 hrs/week) x 36 x $20.45) = $1,472.4)                                                                                            *Add .4375 FTE (3.5 hrs) Instructional Assistant $20,092                   
 Total - $20,092 + $2,700 + $6000 + $1,473 + $20,092 = $50,357</t>
    </r>
  </si>
  <si>
    <t>$13,890 = Teacher/Program Specialist/Coach Additional Hourly Compensation benefits
$454 = Admin Additional Compensation benefits                                                           
 ***Substitute benefits are included in the daily rate.***
$3,857 = Library Media Assistant/Bilingual Assistant/Instructional Assistant Additional Hourly Compensation benefits
$16,740 = .4375 FTE Instructional Assistant benefits</t>
  </si>
  <si>
    <t>Blending unspent funds from Year 1. ($34,000 to be reallocated to certificated staff)</t>
  </si>
  <si>
    <t>Solution Tree - PLC Training ($8,500 rate x 3 days) [11 teachers (2 Kinder, 3 first grade, 3 second grade, 3 third grade), 1 Program Specialist, 1 ELA Instructional coach, and 2 admin] $25,500 
Letrs Training Package [11 teachers (2 Kinder, 3 first grade, 3 second grade, 3 third grade), 1 Program Specialist, 1  Instructional Coach, and 2 admin]  $24,500                                                                  Angela Beyer - Trauma Informed Practices Training (3 days x $2,500) $7,500                                                                                Total - $25,500 + $24,500 + $7,500 = $57,500 (Allocating $44,900)</t>
  </si>
  <si>
    <r>
      <rPr>
        <sz val="12"/>
        <color rgb="FF00B050"/>
        <rFont val="Calibri"/>
        <family val="2"/>
        <scheme val="minor"/>
      </rPr>
      <t>$6,899.39 =</t>
    </r>
    <r>
      <rPr>
        <sz val="12"/>
        <color theme="1"/>
        <rFont val="Calibri"/>
        <family val="2"/>
        <scheme val="minor"/>
      </rPr>
      <t xml:space="preserve"> SIPPS / LETRS Curriculum for K-3 / 11 teachers (2 Kinder, 3 first grade, 3 second grade, 3 third grade   (</t>
    </r>
    <r>
      <rPr>
        <b/>
        <sz val="12"/>
        <color theme="1"/>
        <rFont val="Calibri"/>
        <family val="2"/>
        <scheme val="minor"/>
      </rPr>
      <t xml:space="preserve">All materials for Letrs are included in bundle for services)               </t>
    </r>
    <r>
      <rPr>
        <sz val="12"/>
        <color theme="1"/>
        <rFont val="Calibri"/>
        <family val="2"/>
        <scheme val="minor"/>
      </rPr>
      <t xml:space="preserve">                                                                                                              Program Specialist will distribute and maintain inventory for Instructional Materials. </t>
    </r>
    <r>
      <rPr>
        <b/>
        <sz val="12"/>
        <color theme="1"/>
        <rFont val="Calibri"/>
        <family val="2"/>
        <scheme val="minor"/>
      </rPr>
      <t xml:space="preserve"> </t>
    </r>
  </si>
  <si>
    <r>
      <t>SITES</t>
    </r>
    <r>
      <rPr>
        <sz val="12"/>
        <rFont val="Arial"/>
        <family val="2"/>
      </rPr>
      <t xml:space="preserve"> and </t>
    </r>
    <r>
      <rPr>
        <b/>
        <sz val="12"/>
        <rFont val="Arial"/>
        <family val="2"/>
      </rPr>
      <t>LEA</t>
    </r>
  </si>
  <si>
    <t>1000 Series</t>
  </si>
  <si>
    <t>2000 Series</t>
  </si>
  <si>
    <t>3000 Series</t>
  </si>
  <si>
    <t>4000 Series</t>
  </si>
  <si>
    <t>5000 Series</t>
  </si>
  <si>
    <t>5100 Series</t>
  </si>
  <si>
    <t>5200 Series</t>
  </si>
  <si>
    <t>5800 Series</t>
  </si>
  <si>
    <t>6000 Series</t>
  </si>
  <si>
    <t>7000 Series</t>
  </si>
  <si>
    <t>Tiffany Ashworth</t>
  </si>
  <si>
    <t>(209)933-7000 x2203</t>
  </si>
  <si>
    <t>tashworth@stocktonusd.net</t>
  </si>
  <si>
    <t>Joann Juarez</t>
  </si>
  <si>
    <t>joannjuarez@stocktonusd.net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</si>
</sst>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43" formatCode="_(* #,##0.00_);_(* \(#,##0.00\);_(* &quot;-&quot;??_);_(@_)"/>
    <numFmt numFmtId="164" formatCode="&quot;$&quot;#,##0.00"/>
    <numFmt numFmtId="165" formatCode="[&lt;=9999999]###\-####;\(###\)\ ###\-####"/>
  </numFmts>
  <fonts count="41">
    <font>
      <sz val="11"/>
      <color theme="1"/>
      <name val="Calibri"/>
      <family val="2"/>
      <scheme val="minor"/>
    </font>
    <font>
      <sz val="12"/>
      <color theme="1"/>
      <name val="Arial"/>
      <family val="2"/>
    </font>
    <font>
      <b/>
      <sz val="22"/>
      <name val="Arial"/>
      <family val="2"/>
    </font>
    <font>
      <b/>
      <sz val="20"/>
      <color theme="1"/>
      <name val="Arial"/>
      <family val="2"/>
    </font>
    <font>
      <sz val="11"/>
      <color theme="1"/>
      <name val="Calibri"/>
      <family val="2"/>
      <scheme val="minor"/>
    </font>
    <font>
      <sz val="12"/>
      <color rgb="FFFF0000"/>
      <name val="Arial"/>
      <family val="2"/>
    </font>
    <font>
      <b/>
      <sz val="12"/>
      <color theme="1"/>
      <name val="Arial"/>
      <family val="2"/>
    </font>
    <font>
      <sz val="11"/>
      <color theme="1"/>
      <name val="Arial"/>
      <family val="2"/>
    </font>
    <font>
      <b/>
      <sz val="22"/>
      <color theme="1"/>
      <name val="Arial"/>
      <family val="2"/>
    </font>
    <font>
      <sz val="12"/>
      <name val="Arial"/>
      <family val="2"/>
    </font>
    <font>
      <b/>
      <sz val="12"/>
      <name val="Arial"/>
      <family val="2"/>
    </font>
    <font>
      <sz val="11"/>
      <name val="Arial"/>
      <family val="2"/>
    </font>
    <font>
      <sz val="11"/>
      <color rgb="FFFF0000"/>
      <name val="Calibri"/>
      <family val="2"/>
      <scheme val="minor"/>
    </font>
    <font>
      <sz val="12"/>
      <color theme="1" tint="0.14999847407452621"/>
      <name val="Arial"/>
      <family val="2"/>
    </font>
    <font>
      <sz val="11"/>
      <name val="Calibri"/>
      <family val="2"/>
      <scheme val="minor"/>
    </font>
    <font>
      <u/>
      <sz val="12"/>
      <name val="Arial"/>
      <family val="2"/>
    </font>
    <font>
      <b/>
      <sz val="20"/>
      <name val="Arial"/>
      <family val="2"/>
    </font>
    <font>
      <b/>
      <sz val="12"/>
      <color rgb="FF00B050"/>
      <name val="Arial"/>
      <family val="2"/>
    </font>
    <font>
      <u/>
      <sz val="11"/>
      <color theme="10"/>
      <name val="Calibri"/>
      <family val="2"/>
      <scheme val="minor"/>
    </font>
    <font>
      <b/>
      <sz val="11"/>
      <color theme="1"/>
      <name val="Calibri"/>
      <family val="2"/>
      <scheme val="minor"/>
    </font>
    <font>
      <strike/>
      <sz val="12"/>
      <name val="Arial"/>
      <family val="2"/>
    </font>
    <font>
      <b/>
      <sz val="12"/>
      <color rgb="FFFF0000"/>
      <name val="Arial"/>
      <family val="2"/>
    </font>
    <font>
      <b/>
      <sz val="11"/>
      <name val="Calibri"/>
      <family val="2"/>
      <scheme val="minor"/>
    </font>
    <font>
      <sz val="11"/>
      <color rgb="FFFF0000"/>
      <name val="Arial"/>
      <family val="2"/>
    </font>
    <font>
      <strike/>
      <sz val="12"/>
      <color rgb="FFFF0000"/>
      <name val="Arial"/>
      <family val="2"/>
    </font>
    <font>
      <sz val="12"/>
      <color rgb="FF00B050"/>
      <name val="Arial"/>
      <family val="2"/>
    </font>
    <font>
      <b/>
      <strike/>
      <sz val="12"/>
      <color rgb="FF00B050"/>
      <name val="Arial"/>
      <family val="2"/>
    </font>
    <font>
      <b/>
      <sz val="18"/>
      <color indexed="81"/>
      <name val="Tahoma"/>
      <family val="2"/>
    </font>
    <font>
      <sz val="18"/>
      <color indexed="81"/>
      <name val="Tahoma"/>
      <family val="2"/>
    </font>
    <font>
      <sz val="9"/>
      <color indexed="81"/>
      <name val="Tahoma"/>
      <family val="2"/>
    </font>
    <font>
      <sz val="8"/>
      <name val="Arial"/>
      <family val="2"/>
    </font>
    <font>
      <strike/>
      <sz val="12"/>
      <color rgb="FF00B050"/>
      <name val="Arial"/>
      <family val="2"/>
    </font>
    <font>
      <sz val="12"/>
      <color theme="0"/>
      <name val="Arial"/>
      <family val="2"/>
    </font>
    <font>
      <sz val="12"/>
      <color theme="1"/>
      <name val="Calibri"/>
      <family val="2"/>
      <scheme val="minor"/>
    </font>
    <font>
      <b/>
      <sz val="12"/>
      <color theme="1"/>
      <name val="Calibri"/>
      <family val="2"/>
      <scheme val="minor"/>
    </font>
    <font>
      <sz val="12"/>
      <color rgb="FF000000"/>
      <name val="Arial"/>
      <family val="2"/>
    </font>
    <font>
      <u/>
      <sz val="12"/>
      <color rgb="FF00B050"/>
      <name val="Arial"/>
      <family val="2"/>
    </font>
    <font>
      <sz val="12"/>
      <color rgb="FF00B050"/>
      <name val="Docs-Arial Narrow"/>
    </font>
    <font>
      <sz val="11"/>
      <color rgb="FF00B050"/>
      <name val="Calibri"/>
      <family val="2"/>
      <scheme val="minor"/>
    </font>
    <font>
      <sz val="12"/>
      <color rgb="FF00B050"/>
      <name val="Calibri"/>
      <family val="2"/>
      <scheme val="minor"/>
    </font>
    <font>
      <sz val="12"/>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rgb="FFBDD6EE"/>
      </patternFill>
    </fill>
  </fills>
  <borders count="22">
    <border>
      <left/>
      <right/>
      <top/>
      <bottom/>
      <diagonal/>
    </border>
    <border>
      <left/>
      <right/>
      <top/>
      <bottom style="thick">
        <color theme="4"/>
      </bottom>
      <diagonal/>
    </border>
    <border>
      <left/>
      <right/>
      <top/>
      <bottom style="thick">
        <color theme="4" tint="0.499984740745262"/>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ck">
        <color auto="1"/>
      </left>
      <right/>
      <top/>
      <bottom/>
      <diagonal/>
    </border>
    <border>
      <left/>
      <right style="thick">
        <color auto="1"/>
      </right>
      <top/>
      <bottom/>
      <diagonal/>
    </border>
    <border>
      <left/>
      <right style="thick">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theme="6"/>
      </top>
      <bottom/>
      <diagonal/>
    </border>
    <border>
      <left style="thin">
        <color theme="6"/>
      </left>
      <right style="thin">
        <color theme="6"/>
      </right>
      <top style="thin">
        <color theme="6"/>
      </top>
      <bottom style="thin">
        <color theme="6"/>
      </bottom>
      <diagonal/>
    </border>
  </borders>
  <cellStyleXfs count="6">
    <xf numFmtId="0" fontId="0" fillId="0" borderId="0"/>
    <xf numFmtId="0" fontId="2" fillId="0" borderId="1" applyNumberFormat="0" applyFill="0" applyBorder="0" applyAlignment="0" applyProtection="0"/>
    <xf numFmtId="0" fontId="3" fillId="0" borderId="2" applyNumberForma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18" fillId="0" borderId="0" applyNumberFormat="0" applyFill="0" applyBorder="0" applyAlignment="0" applyProtection="0"/>
  </cellStyleXfs>
  <cellXfs count="150">
    <xf numFmtId="0" fontId="0" fillId="0" borderId="0" xfId="0"/>
    <xf numFmtId="0" fontId="3" fillId="0" borderId="0" xfId="0" applyFont="1"/>
    <xf numFmtId="0" fontId="8" fillId="0" borderId="0" xfId="0" applyFont="1"/>
    <xf numFmtId="0" fontId="6" fillId="0" borderId="0" xfId="0" applyFont="1"/>
    <xf numFmtId="0" fontId="0" fillId="0" borderId="0" xfId="0" applyAlignment="1">
      <alignment vertical="top" wrapText="1"/>
    </xf>
    <xf numFmtId="0" fontId="9" fillId="2" borderId="0" xfId="0" applyFont="1" applyFill="1"/>
    <xf numFmtId="0" fontId="9" fillId="0" borderId="0" xfId="0" applyFont="1"/>
    <xf numFmtId="0" fontId="9" fillId="2" borderId="0" xfId="0" applyFont="1" applyFill="1" applyAlignment="1">
      <alignment wrapText="1"/>
    </xf>
    <xf numFmtId="0" fontId="9" fillId="2" borderId="5" xfId="0" applyFont="1" applyFill="1" applyBorder="1" applyAlignment="1">
      <alignment wrapText="1"/>
    </xf>
    <xf numFmtId="0" fontId="9" fillId="2" borderId="6" xfId="0" applyFont="1" applyFill="1" applyBorder="1" applyAlignment="1">
      <alignment wrapText="1"/>
    </xf>
    <xf numFmtId="0" fontId="10" fillId="2" borderId="0" xfId="0" applyFont="1" applyFill="1" applyAlignment="1">
      <alignment horizontal="center" vertical="center" wrapText="1"/>
    </xf>
    <xf numFmtId="0" fontId="9" fillId="0" borderId="0" xfId="0" applyFont="1" applyAlignment="1">
      <alignment horizontal="center" vertical="center" wrapText="1"/>
    </xf>
    <xf numFmtId="44" fontId="11" fillId="0" borderId="0" xfId="0" applyNumberFormat="1" applyFont="1"/>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7" fillId="0" borderId="0" xfId="0" applyFont="1" applyAlignment="1">
      <alignment vertical="center"/>
    </xf>
    <xf numFmtId="0" fontId="7" fillId="0" borderId="0" xfId="0" applyFont="1" applyAlignment="1">
      <alignment vertical="top"/>
    </xf>
    <xf numFmtId="0" fontId="9" fillId="0" borderId="0" xfId="0" applyFont="1" applyAlignment="1">
      <alignment vertical="center" wrapText="1"/>
    </xf>
    <xf numFmtId="164" fontId="9" fillId="0" borderId="0" xfId="3" applyNumberFormat="1" applyFont="1" applyBorder="1" applyAlignment="1">
      <alignment vertical="center"/>
    </xf>
    <xf numFmtId="0" fontId="2" fillId="0" borderId="0" xfId="1" applyBorder="1"/>
    <xf numFmtId="0" fontId="12" fillId="0" borderId="0" xfId="0" applyFont="1"/>
    <xf numFmtId="8" fontId="9" fillId="0" borderId="0" xfId="3" applyNumberFormat="1" applyFont="1" applyBorder="1" applyAlignment="1">
      <alignment vertical="center"/>
    </xf>
    <xf numFmtId="0" fontId="5" fillId="0" borderId="0" xfId="0" applyFont="1"/>
    <xf numFmtId="0" fontId="9" fillId="0" borderId="0" xfId="0" applyFont="1" applyAlignment="1">
      <alignment wrapText="1"/>
    </xf>
    <xf numFmtId="0" fontId="9" fillId="0" borderId="0" xfId="0" applyFont="1" applyAlignment="1">
      <alignment vertical="top" wrapText="1"/>
    </xf>
    <xf numFmtId="0" fontId="9" fillId="0" borderId="0" xfId="3" applyNumberFormat="1" applyFont="1" applyBorder="1" applyAlignment="1">
      <alignment vertical="center" wrapText="1"/>
    </xf>
    <xf numFmtId="0" fontId="9" fillId="3" borderId="7" xfId="0" applyFont="1" applyFill="1" applyBorder="1"/>
    <xf numFmtId="164" fontId="9" fillId="0" borderId="0" xfId="0" applyNumberFormat="1" applyFont="1" applyAlignment="1">
      <alignment vertical="center"/>
    </xf>
    <xf numFmtId="164" fontId="11" fillId="0" borderId="0" xfId="0" applyNumberFormat="1" applyFont="1"/>
    <xf numFmtId="164" fontId="9" fillId="0" borderId="0" xfId="0" applyNumberFormat="1" applyFont="1"/>
    <xf numFmtId="0" fontId="13" fillId="4" borderId="8" xfId="0" applyFont="1" applyFill="1" applyBorder="1"/>
    <xf numFmtId="0" fontId="13" fillId="4" borderId="9" xfId="0" applyFont="1" applyFill="1" applyBorder="1"/>
    <xf numFmtId="0" fontId="10" fillId="0" borderId="0" xfId="0" applyFont="1"/>
    <xf numFmtId="0" fontId="9" fillId="0" borderId="0" xfId="0" applyFont="1" applyAlignment="1">
      <alignment vertical="center"/>
    </xf>
    <xf numFmtId="0" fontId="10" fillId="0" borderId="0" xfId="0" applyFont="1" applyAlignment="1">
      <alignment horizontal="left"/>
    </xf>
    <xf numFmtId="44" fontId="9" fillId="0" borderId="0" xfId="3" applyFont="1" applyBorder="1" applyAlignment="1">
      <alignment vertical="center" wrapText="1"/>
    </xf>
    <xf numFmtId="44" fontId="9" fillId="0" borderId="0" xfId="3" applyFont="1" applyBorder="1" applyAlignment="1">
      <alignment vertical="center"/>
    </xf>
    <xf numFmtId="0" fontId="9" fillId="0" borderId="0" xfId="3" applyNumberFormat="1" applyFont="1" applyFill="1" applyBorder="1" applyAlignment="1">
      <alignment vertical="center" wrapText="1"/>
    </xf>
    <xf numFmtId="44" fontId="9" fillId="0" borderId="0" xfId="3" applyFont="1" applyFill="1" applyBorder="1" applyAlignment="1">
      <alignment vertical="center"/>
    </xf>
    <xf numFmtId="10" fontId="9" fillId="0" borderId="0" xfId="3" applyNumberFormat="1" applyFont="1" applyBorder="1" applyAlignment="1">
      <alignment vertical="center" wrapText="1"/>
    </xf>
    <xf numFmtId="0" fontId="10" fillId="2" borderId="10"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4" fillId="0" borderId="0" xfId="0" applyFont="1"/>
    <xf numFmtId="44" fontId="9" fillId="0" borderId="0" xfId="0" applyNumberFormat="1" applyFont="1" applyAlignment="1">
      <alignment vertical="center" wrapText="1"/>
    </xf>
    <xf numFmtId="0" fontId="10" fillId="5" borderId="3" xfId="0" applyFont="1" applyFill="1" applyBorder="1" applyAlignment="1">
      <alignment horizontal="center" vertical="center" wrapText="1"/>
    </xf>
    <xf numFmtId="44" fontId="0" fillId="5" borderId="0" xfId="0" applyNumberFormat="1" applyFill="1"/>
    <xf numFmtId="44" fontId="12" fillId="5" borderId="0" xfId="0" applyNumberFormat="1" applyFont="1" applyFill="1"/>
    <xf numFmtId="8" fontId="11" fillId="0" borderId="0" xfId="0" applyNumberFormat="1" applyFont="1"/>
    <xf numFmtId="0" fontId="9" fillId="0" borderId="0" xfId="0" applyFont="1" applyAlignment="1">
      <alignment horizontal="left" vertical="top" wrapText="1"/>
    </xf>
    <xf numFmtId="44" fontId="9" fillId="0" borderId="0" xfId="3" applyFont="1" applyFill="1" applyBorder="1" applyAlignment="1">
      <alignment vertical="center" wrapText="1"/>
    </xf>
    <xf numFmtId="164" fontId="9" fillId="0" borderId="0" xfId="3" applyNumberFormat="1" applyFont="1" applyFill="1" applyBorder="1" applyAlignment="1">
      <alignment vertical="center"/>
    </xf>
    <xf numFmtId="8" fontId="9" fillId="0" borderId="0" xfId="3" applyNumberFormat="1" applyFont="1" applyFill="1" applyBorder="1" applyAlignment="1">
      <alignment vertical="center"/>
    </xf>
    <xf numFmtId="10" fontId="9" fillId="0" borderId="0" xfId="4" applyNumberFormat="1" applyFont="1" applyFill="1" applyBorder="1" applyAlignment="1">
      <alignment vertical="center" wrapText="1"/>
    </xf>
    <xf numFmtId="0" fontId="9" fillId="0" borderId="0" xfId="3" applyNumberFormat="1" applyFont="1" applyFill="1" applyAlignment="1">
      <alignment vertical="center" wrapText="1"/>
    </xf>
    <xf numFmtId="0" fontId="9" fillId="0" borderId="0" xfId="0" applyFont="1" applyAlignment="1">
      <alignment horizontal="left" vertical="center" wrapText="1"/>
    </xf>
    <xf numFmtId="10" fontId="9" fillId="0" borderId="0" xfId="3" applyNumberFormat="1" applyFont="1" applyFill="1" applyBorder="1" applyAlignment="1">
      <alignment vertical="center" wrapText="1"/>
    </xf>
    <xf numFmtId="44" fontId="9" fillId="0" borderId="0" xfId="0" applyNumberFormat="1" applyFont="1" applyAlignment="1">
      <alignment vertical="center"/>
    </xf>
    <xf numFmtId="2" fontId="0" fillId="0" borderId="0" xfId="0" applyNumberFormat="1"/>
    <xf numFmtId="49" fontId="9" fillId="0" borderId="0" xfId="3" applyNumberFormat="1" applyFont="1" applyBorder="1" applyAlignment="1">
      <alignment vertical="center" wrapText="1"/>
    </xf>
    <xf numFmtId="44" fontId="0" fillId="0" borderId="0" xfId="0" applyNumberFormat="1"/>
    <xf numFmtId="0" fontId="2" fillId="0" borderId="0" xfId="0" applyFont="1"/>
    <xf numFmtId="0" fontId="16" fillId="0" borderId="0" xfId="0" applyFont="1"/>
    <xf numFmtId="0" fontId="11" fillId="0" borderId="0" xfId="0" applyFont="1" applyAlignment="1">
      <alignment vertical="center"/>
    </xf>
    <xf numFmtId="0" fontId="11" fillId="0" borderId="0" xfId="0" applyFont="1" applyAlignment="1">
      <alignment vertical="top"/>
    </xf>
    <xf numFmtId="0" fontId="0" fillId="0" borderId="13" xfId="0" applyBorder="1"/>
    <xf numFmtId="0" fontId="0" fillId="0" borderId="13" xfId="0" applyBorder="1" applyAlignment="1">
      <alignment horizontal="center"/>
    </xf>
    <xf numFmtId="0" fontId="0" fillId="0" borderId="13" xfId="0" applyBorder="1" applyAlignment="1">
      <alignment horizontal="center" vertical="center"/>
    </xf>
    <xf numFmtId="44" fontId="0" fillId="0" borderId="13" xfId="3" applyFont="1" applyBorder="1"/>
    <xf numFmtId="2" fontId="0" fillId="0" borderId="13" xfId="0" applyNumberFormat="1" applyBorder="1"/>
    <xf numFmtId="44" fontId="0" fillId="0" borderId="13" xfId="0" applyNumberFormat="1" applyBorder="1"/>
    <xf numFmtId="44" fontId="9" fillId="0" borderId="0" xfId="3" applyFont="1" applyFill="1" applyAlignment="1">
      <alignment vertical="center" wrapText="1"/>
    </xf>
    <xf numFmtId="164" fontId="0" fillId="0" borderId="0" xfId="0" applyNumberFormat="1"/>
    <xf numFmtId="2" fontId="0" fillId="0" borderId="0" xfId="3" applyNumberFormat="1" applyFont="1" applyFill="1" applyBorder="1"/>
    <xf numFmtId="1" fontId="0" fillId="0" borderId="0" xfId="0" applyNumberFormat="1"/>
    <xf numFmtId="8" fontId="0" fillId="0" borderId="13" xfId="3" applyNumberFormat="1" applyFont="1" applyBorder="1"/>
    <xf numFmtId="8" fontId="0" fillId="0" borderId="0" xfId="0" applyNumberFormat="1"/>
    <xf numFmtId="10" fontId="9" fillId="0" borderId="0" xfId="4" applyNumberFormat="1" applyFont="1" applyFill="1" applyAlignment="1">
      <alignment vertical="center" wrapText="1"/>
    </xf>
    <xf numFmtId="44" fontId="0" fillId="0" borderId="13" xfId="3" applyFont="1" applyFill="1" applyBorder="1"/>
    <xf numFmtId="8" fontId="14" fillId="0" borderId="0" xfId="0" applyNumberFormat="1" applyFont="1"/>
    <xf numFmtId="8" fontId="0" fillId="0" borderId="13" xfId="3" applyNumberFormat="1" applyFont="1" applyFill="1" applyBorder="1"/>
    <xf numFmtId="43" fontId="0" fillId="0" borderId="0" xfId="0" applyNumberFormat="1"/>
    <xf numFmtId="0" fontId="9" fillId="2" borderId="14" xfId="0" applyFont="1" applyFill="1" applyBorder="1" applyAlignment="1">
      <alignment wrapText="1"/>
    </xf>
    <xf numFmtId="0" fontId="9" fillId="2" borderId="15" xfId="0" applyFont="1" applyFill="1" applyBorder="1" applyAlignment="1">
      <alignment wrapText="1"/>
    </xf>
    <xf numFmtId="0" fontId="9" fillId="2" borderId="16" xfId="0" applyFont="1" applyFill="1" applyBorder="1" applyAlignment="1">
      <alignment wrapText="1"/>
    </xf>
    <xf numFmtId="0" fontId="1" fillId="0" borderId="0" xfId="0" applyFont="1"/>
    <xf numFmtId="164" fontId="1" fillId="0" borderId="14" xfId="0" applyNumberFormat="1" applyFont="1" applyBorder="1"/>
    <xf numFmtId="164" fontId="1" fillId="0" borderId="0" xfId="0" applyNumberFormat="1" applyFont="1"/>
    <xf numFmtId="164" fontId="1" fillId="0" borderId="15" xfId="0" applyNumberFormat="1" applyFont="1" applyBorder="1"/>
    <xf numFmtId="165" fontId="1" fillId="0" borderId="17" xfId="0" applyNumberFormat="1" applyFont="1" applyBorder="1" applyAlignment="1">
      <alignment horizontal="right"/>
    </xf>
    <xf numFmtId="164" fontId="1" fillId="0" borderId="18" xfId="0" applyNumberFormat="1" applyFont="1" applyBorder="1"/>
    <xf numFmtId="165" fontId="1" fillId="0" borderId="18" xfId="0" applyNumberFormat="1" applyFont="1" applyBorder="1" applyAlignment="1">
      <alignment horizontal="right"/>
    </xf>
    <xf numFmtId="165" fontId="18" fillId="0" borderId="18" xfId="5" applyNumberFormat="1" applyBorder="1" applyAlignment="1" applyProtection="1"/>
    <xf numFmtId="44" fontId="9" fillId="0" borderId="0" xfId="0" applyNumberFormat="1" applyFont="1"/>
    <xf numFmtId="44" fontId="7" fillId="0" borderId="0" xfId="3" applyFont="1" applyFill="1"/>
    <xf numFmtId="0" fontId="11" fillId="0" borderId="0" xfId="0" applyFont="1"/>
    <xf numFmtId="0" fontId="10" fillId="2" borderId="19" xfId="0" applyFont="1" applyFill="1" applyBorder="1" applyAlignment="1">
      <alignment horizontal="center" vertical="center" wrapText="1"/>
    </xf>
    <xf numFmtId="44" fontId="14" fillId="0" borderId="0" xfId="0" applyNumberFormat="1" applyFont="1"/>
    <xf numFmtId="0" fontId="19" fillId="0" borderId="0" xfId="0" applyFont="1"/>
    <xf numFmtId="44" fontId="19" fillId="0" borderId="0" xfId="0" applyNumberFormat="1" applyFont="1"/>
    <xf numFmtId="164" fontId="19" fillId="0" borderId="0" xfId="0" applyNumberFormat="1" applyFont="1"/>
    <xf numFmtId="164" fontId="14" fillId="0" borderId="0" xfId="0" applyNumberFormat="1" applyFont="1"/>
    <xf numFmtId="164" fontId="22" fillId="0" borderId="0" xfId="0" applyNumberFormat="1" applyFont="1"/>
    <xf numFmtId="44" fontId="23" fillId="0" borderId="0" xfId="3" applyFont="1"/>
    <xf numFmtId="44" fontId="11" fillId="0" borderId="0" xfId="3" applyFont="1"/>
    <xf numFmtId="49" fontId="9" fillId="0" borderId="0" xfId="3" applyNumberFormat="1" applyFont="1" applyFill="1" applyBorder="1" applyAlignment="1">
      <alignment vertical="center" wrapText="1"/>
    </xf>
    <xf numFmtId="49" fontId="5" fillId="0" borderId="0" xfId="3" applyNumberFormat="1" applyFont="1" applyFill="1" applyBorder="1" applyAlignment="1">
      <alignment vertical="center"/>
    </xf>
    <xf numFmtId="10" fontId="20" fillId="0" borderId="0" xfId="3" applyNumberFormat="1" applyFont="1" applyFill="1" applyBorder="1" applyAlignment="1">
      <alignment vertical="center"/>
    </xf>
    <xf numFmtId="49" fontId="17" fillId="0" borderId="0" xfId="3" applyNumberFormat="1" applyFont="1" applyFill="1" applyBorder="1" applyAlignment="1">
      <alignment vertical="center" wrapText="1"/>
    </xf>
    <xf numFmtId="8" fontId="23" fillId="0" borderId="0" xfId="3" applyNumberFormat="1" applyFont="1"/>
    <xf numFmtId="44" fontId="25" fillId="0" borderId="0" xfId="3" applyFont="1" applyFill="1" applyBorder="1" applyAlignment="1">
      <alignment vertical="center" wrapText="1"/>
    </xf>
    <xf numFmtId="14" fontId="9" fillId="0" borderId="0" xfId="0" applyNumberFormat="1" applyFont="1"/>
    <xf numFmtId="8" fontId="1" fillId="0" borderId="0" xfId="0" applyNumberFormat="1" applyFont="1"/>
    <xf numFmtId="0" fontId="1" fillId="0" borderId="0" xfId="0" applyFont="1" applyAlignment="1">
      <alignment wrapText="1"/>
    </xf>
    <xf numFmtId="0" fontId="9" fillId="0" borderId="18" xfId="3" applyNumberFormat="1" applyFont="1" applyBorder="1" applyAlignment="1">
      <alignment vertical="center" wrapText="1"/>
    </xf>
    <xf numFmtId="0" fontId="9" fillId="0" borderId="20" xfId="0" applyNumberFormat="1" applyFont="1" applyBorder="1" applyAlignment="1">
      <alignment vertical="center" wrapText="1"/>
    </xf>
    <xf numFmtId="0" fontId="1" fillId="0" borderId="21" xfId="0" applyFont="1" applyBorder="1" applyAlignment="1">
      <alignment vertical="top" wrapText="1"/>
    </xf>
    <xf numFmtId="0" fontId="1" fillId="0" borderId="0" xfId="0" applyFont="1" applyAlignment="1">
      <alignment vertical="top" wrapText="1"/>
    </xf>
    <xf numFmtId="0" fontId="1" fillId="0" borderId="21" xfId="0" applyFont="1" applyBorder="1" applyAlignment="1">
      <alignment horizontal="left" vertical="top" wrapText="1"/>
    </xf>
    <xf numFmtId="0" fontId="33" fillId="0" borderId="18" xfId="0" applyFont="1" applyBorder="1" applyAlignment="1">
      <alignment vertical="top" wrapText="1"/>
    </xf>
    <xf numFmtId="0" fontId="9" fillId="0" borderId="0" xfId="3" applyNumberFormat="1" applyFont="1" applyFill="1" applyBorder="1" applyAlignment="1">
      <alignment vertical="top" wrapText="1"/>
    </xf>
    <xf numFmtId="8" fontId="11" fillId="0" borderId="0" xfId="0" applyNumberFormat="1" applyFont="1" applyAlignment="1">
      <alignment vertical="center"/>
    </xf>
    <xf numFmtId="164" fontId="11" fillId="0" borderId="0" xfId="0" applyNumberFormat="1" applyFont="1" applyAlignment="1">
      <alignment vertical="center"/>
    </xf>
    <xf numFmtId="164" fontId="9" fillId="0" borderId="0" xfId="3" applyNumberFormat="1" applyFont="1" applyBorder="1" applyAlignment="1">
      <alignment vertical="center"/>
    </xf>
    <xf numFmtId="8" fontId="9" fillId="0" borderId="0" xfId="3" applyNumberFormat="1" applyFont="1" applyBorder="1" applyAlignment="1">
      <alignment vertical="center"/>
    </xf>
    <xf numFmtId="0" fontId="9" fillId="0" borderId="0" xfId="0" applyFont="1" applyAlignment="1">
      <alignment vertical="top" wrapText="1"/>
    </xf>
    <xf numFmtId="0" fontId="9" fillId="0" borderId="0" xfId="3" applyNumberFormat="1" applyFont="1" applyBorder="1" applyAlignment="1">
      <alignment vertical="center" wrapText="1"/>
    </xf>
    <xf numFmtId="164" fontId="9" fillId="0" borderId="0" xfId="0" applyNumberFormat="1" applyFont="1" applyAlignment="1">
      <alignment vertical="center"/>
    </xf>
    <xf numFmtId="0" fontId="9" fillId="0" borderId="0" xfId="3" applyNumberFormat="1" applyFont="1" applyFill="1" applyBorder="1" applyAlignment="1">
      <alignment vertical="center" wrapText="1"/>
    </xf>
    <xf numFmtId="0" fontId="25" fillId="0" borderId="0" xfId="0" applyFont="1" applyAlignment="1">
      <alignment wrapText="1"/>
    </xf>
    <xf numFmtId="0" fontId="9" fillId="6" borderId="0" xfId="0" applyFont="1" applyFill="1" applyAlignment="1">
      <alignment horizontal="left" vertical="top" wrapText="1"/>
    </xf>
    <xf numFmtId="0" fontId="0" fillId="0" borderId="18" xfId="0" applyBorder="1" applyAlignment="1">
      <alignment vertical="top" wrapText="1"/>
    </xf>
    <xf numFmtId="0" fontId="9" fillId="0" borderId="18" xfId="3" applyNumberFormat="1" applyFont="1" applyBorder="1" applyAlignment="1">
      <alignment vertical="top" wrapText="1"/>
    </xf>
    <xf numFmtId="164" fontId="10" fillId="0" borderId="0" xfId="0" applyNumberFormat="1" applyFont="1"/>
    <xf numFmtId="0" fontId="22" fillId="0" borderId="0" xfId="0" applyFont="1"/>
    <xf numFmtId="44" fontId="14" fillId="0" borderId="0" xfId="3" applyFont="1"/>
    <xf numFmtId="0" fontId="9" fillId="0" borderId="0" xfId="0" applyFont="1" applyFill="1" applyAlignment="1">
      <alignment horizontal="left" vertical="top" wrapText="1"/>
    </xf>
    <xf numFmtId="44" fontId="9" fillId="0" borderId="0" xfId="3" applyNumberFormat="1" applyFont="1" applyFill="1" applyBorder="1" applyAlignment="1">
      <alignment vertical="center" wrapText="1"/>
    </xf>
    <xf numFmtId="0" fontId="9" fillId="0" borderId="0" xfId="0" applyFont="1" applyFill="1"/>
    <xf numFmtId="164" fontId="9" fillId="0" borderId="0" xfId="0" applyNumberFormat="1" applyFont="1" applyFill="1"/>
    <xf numFmtId="0" fontId="35" fillId="0" borderId="0" xfId="0" applyFont="1" applyFill="1" applyAlignment="1">
      <alignment vertical="top" wrapText="1"/>
    </xf>
    <xf numFmtId="0" fontId="25" fillId="0" borderId="0" xfId="0" applyFont="1" applyFill="1" applyAlignment="1">
      <alignment horizontal="left" vertical="top" wrapText="1"/>
    </xf>
    <xf numFmtId="0" fontId="25" fillId="0" borderId="0" xfId="3" applyNumberFormat="1" applyFont="1" applyBorder="1" applyAlignment="1">
      <alignment vertical="center" wrapText="1"/>
    </xf>
    <xf numFmtId="0" fontId="38" fillId="0" borderId="18" xfId="0" applyFont="1" applyBorder="1" applyAlignment="1">
      <alignment vertical="top" wrapText="1"/>
    </xf>
    <xf numFmtId="0" fontId="39" fillId="0" borderId="18" xfId="0" applyFont="1" applyBorder="1" applyAlignment="1">
      <alignment vertical="top" wrapText="1"/>
    </xf>
    <xf numFmtId="10" fontId="25" fillId="0" borderId="0" xfId="4" applyNumberFormat="1" applyFont="1" applyFill="1" applyBorder="1" applyAlignment="1">
      <alignment vertical="center" wrapText="1"/>
    </xf>
    <xf numFmtId="8" fontId="11" fillId="0" borderId="0" xfId="0" applyNumberFormat="1" applyFont="1" applyFill="1" applyAlignment="1">
      <alignment vertical="center"/>
    </xf>
    <xf numFmtId="164" fontId="11" fillId="0" borderId="0" xfId="0" applyNumberFormat="1" applyFont="1" applyFill="1" applyAlignment="1">
      <alignment vertical="center"/>
    </xf>
    <xf numFmtId="0" fontId="18" fillId="0" borderId="17" xfId="5" applyNumberFormat="1" applyBorder="1" applyAlignment="1" applyProtection="1"/>
  </cellXfs>
  <cellStyles count="6">
    <cellStyle name="Currency" xfId="3" builtinId="4"/>
    <cellStyle name="Heading 1" xfId="1" builtinId="16" customBuiltin="1"/>
    <cellStyle name="Heading 2" xfId="2" builtinId="17" customBuiltin="1"/>
    <cellStyle name="Hyperlink" xfId="5" builtinId="8"/>
    <cellStyle name="Normal" xfId="0" builtinId="0"/>
    <cellStyle name="Percent" xfId="4" builtinId="5"/>
  </cellStyles>
  <dxfs count="120">
    <dxf>
      <font>
        <b val="0"/>
        <i val="0"/>
        <strike val="0"/>
        <condense val="0"/>
        <extend val="0"/>
        <outline val="0"/>
        <shadow val="0"/>
        <u val="none"/>
        <vertAlign val="baseline"/>
        <sz val="12"/>
        <color theme="1"/>
        <name val="Arial"/>
        <family val="2"/>
        <scheme val="none"/>
      </font>
      <numFmt numFmtId="164" formatCode="&quot;$&quot;#,##0.00"/>
    </dxf>
    <dxf>
      <font>
        <b val="0"/>
        <i val="0"/>
        <strike val="0"/>
        <condense val="0"/>
        <extend val="0"/>
        <outline val="0"/>
        <shadow val="0"/>
        <u val="none"/>
        <vertAlign val="baseline"/>
        <sz val="12"/>
        <color theme="1"/>
        <name val="Arial"/>
        <family val="2"/>
        <scheme val="none"/>
      </font>
      <numFmt numFmtId="164" formatCode="&quot;$&quot;#,##0.00"/>
      <border diagonalUp="0" diagonalDown="0" outline="0">
        <left/>
        <right style="thick">
          <color auto="1"/>
        </right>
        <top/>
        <bottom/>
      </border>
    </dxf>
    <dxf>
      <font>
        <b val="0"/>
        <i val="0"/>
        <strike val="0"/>
        <condense val="0"/>
        <extend val="0"/>
        <outline val="0"/>
        <shadow val="0"/>
        <u val="none"/>
        <vertAlign val="baseline"/>
        <sz val="12"/>
        <color theme="1"/>
        <name val="Arial"/>
        <family val="2"/>
        <scheme val="none"/>
      </font>
      <numFmt numFmtId="164" formatCode="&quot;$&quot;#,##0.00"/>
    </dxf>
    <dxf>
      <font>
        <b val="0"/>
        <i val="0"/>
        <strike val="0"/>
        <condense val="0"/>
        <extend val="0"/>
        <outline val="0"/>
        <shadow val="0"/>
        <u val="none"/>
        <vertAlign val="baseline"/>
        <sz val="12"/>
        <color theme="1"/>
        <name val="Arial"/>
        <family val="2"/>
        <scheme val="none"/>
      </font>
      <numFmt numFmtId="164" formatCode="&quot;$&quot;#,##0.00"/>
    </dxf>
    <dxf>
      <font>
        <b val="0"/>
        <i val="0"/>
        <strike val="0"/>
        <condense val="0"/>
        <extend val="0"/>
        <outline val="0"/>
        <shadow val="0"/>
        <u val="none"/>
        <vertAlign val="baseline"/>
        <sz val="12"/>
        <color theme="1"/>
        <name val="Arial"/>
        <family val="2"/>
        <scheme val="none"/>
      </font>
      <numFmt numFmtId="164" formatCode="&quot;$&quot;#,##0.00"/>
      <border diagonalUp="0" diagonalDown="0" outline="0">
        <left/>
        <right style="thick">
          <color auto="1"/>
        </right>
        <top/>
        <bottom/>
      </border>
    </dxf>
    <dxf>
      <font>
        <b val="0"/>
        <i val="0"/>
        <strike val="0"/>
        <condense val="0"/>
        <extend val="0"/>
        <outline val="0"/>
        <shadow val="0"/>
        <u val="none"/>
        <vertAlign val="baseline"/>
        <sz val="12"/>
        <color theme="1"/>
        <name val="Arial"/>
        <family val="2"/>
        <scheme val="none"/>
      </font>
      <numFmt numFmtId="164" formatCode="&quot;$&quot;#,##0.00"/>
    </dxf>
    <dxf>
      <font>
        <b val="0"/>
        <i val="0"/>
        <strike val="0"/>
        <condense val="0"/>
        <extend val="0"/>
        <outline val="0"/>
        <shadow val="0"/>
        <u val="none"/>
        <vertAlign val="baseline"/>
        <sz val="12"/>
        <color theme="1"/>
        <name val="Arial"/>
        <family val="2"/>
        <scheme val="none"/>
      </font>
      <numFmt numFmtId="164" formatCode="&quot;$&quot;#,##0.00"/>
      <border diagonalUp="0" diagonalDown="0" outline="0">
        <left style="thick">
          <color auto="1"/>
        </left>
        <right/>
        <top/>
        <bottom/>
      </border>
    </dxf>
    <dxf>
      <font>
        <b val="0"/>
        <i val="0"/>
        <strike val="0"/>
        <condense val="0"/>
        <extend val="0"/>
        <outline val="0"/>
        <shadow val="0"/>
        <u val="none"/>
        <vertAlign val="baseline"/>
        <sz val="12"/>
        <color theme="1"/>
        <name val="Arial"/>
        <family val="2"/>
        <scheme val="none"/>
      </font>
      <numFmt numFmtId="164" formatCode="&quot;$&quot;#,##0.00"/>
    </dxf>
    <dxf>
      <font>
        <b val="0"/>
        <i val="0"/>
        <strike val="0"/>
        <condense val="0"/>
        <extend val="0"/>
        <outline val="0"/>
        <shadow val="0"/>
        <u val="none"/>
        <vertAlign val="baseline"/>
        <sz val="12"/>
        <color theme="1"/>
        <name val="Arial"/>
        <family val="2"/>
        <scheme val="none"/>
      </font>
      <numFmt numFmtId="164" formatCode="&quot;$&quot;#,##0.00"/>
    </dxf>
    <dxf>
      <font>
        <b val="0"/>
        <i val="0"/>
        <strike val="0"/>
        <condense val="0"/>
        <extend val="0"/>
        <outline val="0"/>
        <shadow val="0"/>
        <u val="none"/>
        <vertAlign val="baseline"/>
        <sz val="12"/>
        <color theme="1"/>
        <name val="Arial"/>
        <family val="2"/>
        <scheme val="none"/>
      </font>
      <numFmt numFmtId="164" formatCode="&quot;$&quot;#,##0.00"/>
    </dxf>
    <dxf>
      <font>
        <b val="0"/>
        <i val="0"/>
        <strike val="0"/>
        <condense val="0"/>
        <extend val="0"/>
        <outline val="0"/>
        <shadow val="0"/>
        <u val="none"/>
        <vertAlign val="baseline"/>
        <sz val="12"/>
        <color theme="1"/>
        <name val="Arial"/>
        <family val="2"/>
        <scheme val="none"/>
      </font>
      <numFmt numFmtId="164" formatCode="&quot;$&quot;#,##0.00"/>
      <border diagonalUp="0" diagonalDown="0" outline="0">
        <left/>
        <right style="thick">
          <color auto="1"/>
        </right>
        <top/>
        <bottom/>
      </border>
    </dxf>
    <dxf>
      <font>
        <b val="0"/>
        <i val="0"/>
        <strike val="0"/>
        <condense val="0"/>
        <extend val="0"/>
        <outline val="0"/>
        <shadow val="0"/>
        <u val="none"/>
        <vertAlign val="baseline"/>
        <sz val="12"/>
        <color theme="1"/>
        <name val="Arial"/>
        <family val="2"/>
        <scheme val="none"/>
      </font>
      <numFmt numFmtId="164" formatCode="&quot;$&quot;#,##0.00"/>
    </dxf>
    <dxf>
      <font>
        <b val="0"/>
        <i val="0"/>
        <strike val="0"/>
        <condense val="0"/>
        <extend val="0"/>
        <outline val="0"/>
        <shadow val="0"/>
        <u val="none"/>
        <vertAlign val="baseline"/>
        <sz val="12"/>
        <color theme="1"/>
        <name val="Arial"/>
        <family val="2"/>
        <scheme val="none"/>
      </font>
      <numFmt numFmtId="164" formatCode="&quot;$&quot;#,##0.00"/>
      <border diagonalUp="0" diagonalDown="0" outline="0">
        <left style="thick">
          <color auto="1"/>
        </left>
        <right/>
        <top/>
        <bottom/>
      </border>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1"/>
        <color auto="1"/>
        <name val="Arial"/>
        <family val="2"/>
        <scheme val="none"/>
      </font>
      <numFmt numFmtId="164" formatCode="&quot;$&quot;#,##0.00"/>
    </dxf>
    <dxf>
      <font>
        <b val="0"/>
        <i val="0"/>
        <strike val="0"/>
        <condense val="0"/>
        <extend val="0"/>
        <outline val="0"/>
        <shadow val="0"/>
        <u val="none"/>
        <vertAlign val="baseline"/>
        <sz val="11"/>
        <color auto="1"/>
        <name val="Arial"/>
        <family val="2"/>
        <scheme val="none"/>
      </font>
      <numFmt numFmtId="164" formatCode="&quot;$&quot;#,##0.00"/>
    </dxf>
    <dxf>
      <font>
        <b val="0"/>
        <i val="0"/>
        <strike val="0"/>
        <condense val="0"/>
        <extend val="0"/>
        <outline val="0"/>
        <shadow val="0"/>
        <u val="none"/>
        <vertAlign val="baseline"/>
        <sz val="12"/>
        <color auto="1"/>
        <name val="Arial"/>
        <family val="2"/>
        <scheme val="none"/>
      </font>
      <numFmt numFmtId="164" formatCode="&quot;$&quot;#,##0.00"/>
      <alignment horizontal="general" vertical="center"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fill>
        <patternFill patternType="solid">
          <fgColor indexed="64"/>
          <bgColor theme="0" tint="-4.9989318521683403E-2"/>
        </patternFill>
      </fill>
    </dxf>
    <dxf>
      <font>
        <b val="0"/>
        <i val="0"/>
        <strike val="0"/>
        <condense val="0"/>
        <extend val="0"/>
        <outline val="0"/>
        <shadow val="0"/>
        <u val="none"/>
        <vertAlign val="baseline"/>
        <sz val="11"/>
        <color auto="1"/>
        <name val="Arial"/>
        <scheme val="none"/>
      </font>
      <numFmt numFmtId="34" formatCode="_(&quot;$&quot;* #,##0.00_);_(&quot;$&quot;* \(#,##0.00\);_(&quot;$&quot;* &quot;-&quot;??_);_(@_)"/>
    </dxf>
    <dxf>
      <font>
        <strike val="0"/>
        <outline val="0"/>
        <shadow val="0"/>
        <u val="none"/>
        <vertAlign val="baseline"/>
        <color auto="1"/>
        <name val="Arial"/>
        <scheme val="none"/>
      </font>
      <numFmt numFmtId="164" formatCode="&quot;$&quot;#,##0.00"/>
    </dxf>
    <dxf>
      <font>
        <b val="0"/>
        <i val="0"/>
        <strike val="0"/>
        <condense val="0"/>
        <extend val="0"/>
        <outline val="0"/>
        <shadow val="0"/>
        <u val="none"/>
        <vertAlign val="baseline"/>
        <sz val="11"/>
        <color auto="1"/>
        <name val="Arial"/>
        <scheme val="none"/>
      </font>
      <numFmt numFmtId="34" formatCode="_(&quot;$&quot;* #,##0.00_);_(&quot;$&quot;* \(#,##0.00\);_(&quot;$&quot;* &quot;-&quot;??_);_(@_)"/>
    </dxf>
    <dxf>
      <font>
        <strike val="0"/>
        <outline val="0"/>
        <shadow val="0"/>
        <u val="none"/>
        <vertAlign val="baseline"/>
        <color auto="1"/>
        <name val="Arial"/>
        <scheme val="none"/>
      </font>
      <numFmt numFmtId="12" formatCode="&quot;$&quot;#,##0.00_);[Red]\(&quot;$&quot;#,##0.00\)"/>
    </dxf>
    <dxf>
      <font>
        <b val="0"/>
        <i val="0"/>
        <strike val="0"/>
        <condense val="0"/>
        <extend val="0"/>
        <outline val="0"/>
        <shadow val="0"/>
        <u val="none"/>
        <vertAlign val="baseline"/>
        <sz val="12"/>
        <color auto="1"/>
        <name val="Arial"/>
        <scheme val="none"/>
      </font>
      <numFmt numFmtId="34" formatCode="_(&quot;$&quot;* #,##0.00_);_(&quot;$&quot;* \(#,##0.00\);_(&quot;$&quot;* &quot;-&quot;??_);_(@_)"/>
      <alignment horizontal="general"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quot;$&quot;#,##0.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12"/>
        <color auto="1"/>
        <name val="Arial"/>
        <scheme val="none"/>
      </font>
      <numFmt numFmtId="0" formatCode="General"/>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Arial"/>
        <scheme val="none"/>
      </font>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12"/>
        <color auto="1"/>
        <name val="Arial"/>
        <scheme val="none"/>
      </font>
      <numFmt numFmtId="0" formatCode="General"/>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Arial"/>
        <scheme val="none"/>
      </font>
      <alignment horizontal="general" vertical="center" textRotation="0" wrapText="1" indent="0" justifyLastLine="0" shrinkToFit="0" readingOrder="0"/>
    </dxf>
    <dxf>
      <font>
        <b val="0"/>
        <i val="0"/>
        <strike val="0"/>
        <condense val="0"/>
        <extend val="0"/>
        <outline val="0"/>
        <shadow val="0"/>
        <u val="none"/>
        <vertAlign val="baseline"/>
        <sz val="12"/>
        <color auto="1"/>
        <name val="Arial"/>
        <scheme val="none"/>
      </font>
      <numFmt numFmtId="0" formatCode="General"/>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12"/>
        <color auto="1"/>
        <name val="Arial"/>
        <scheme val="none"/>
      </font>
      <numFmt numFmtId="34" formatCode="_(&quot;$&quot;* #,##0.00_);_(&quot;$&quot;* \(#,##0.00\);_(&quot;$&quot;* &quot;-&quot;??_);_(@_)"/>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color auto="1"/>
      </font>
    </dxf>
    <dxf>
      <font>
        <strike val="0"/>
        <outline val="0"/>
        <shadow val="0"/>
        <u val="none"/>
        <vertAlign val="baseline"/>
        <color auto="1"/>
        <name val="Arial"/>
        <scheme val="none"/>
      </font>
    </dxf>
    <dxf>
      <font>
        <b/>
        <i val="0"/>
        <strike val="0"/>
        <condense val="0"/>
        <extend val="0"/>
        <outline val="0"/>
        <shadow val="0"/>
        <u val="none"/>
        <vertAlign val="baseline"/>
        <sz val="12"/>
        <color auto="1"/>
        <name val="Arial"/>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color auto="1"/>
        <name val="Arial"/>
        <scheme val="none"/>
      </font>
      <numFmt numFmtId="164" formatCode="&quot;$&quot;#,##0.00"/>
      <alignment horizontal="general" vertical="center" textRotation="0" wrapText="0" indent="0" justifyLastLine="0" shrinkToFit="0" readingOrder="0"/>
    </dxf>
    <dxf>
      <font>
        <strike val="0"/>
        <outline val="0"/>
        <shadow val="0"/>
        <u val="none"/>
        <vertAlign val="baseline"/>
        <color auto="1"/>
        <name val="Arial"/>
        <scheme val="none"/>
      </font>
      <numFmt numFmtId="12" formatCode="&quot;$&quot;#,##0.00_);[Red]\(&quot;$&quot;#,##0.00\)"/>
      <alignment horizontal="general"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quot;$&quot;#,##0.00"/>
      <alignment horizontal="general"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12"/>
        <color auto="1"/>
        <name val="Arial"/>
        <scheme val="none"/>
      </font>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12"/>
        <color auto="1"/>
        <name val="Arial"/>
        <scheme val="none"/>
      </font>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12"/>
        <color auto="1"/>
        <name val="Arial"/>
        <scheme val="none"/>
      </font>
      <numFmt numFmtId="34" formatCode="_(&quot;$&quot;* #,##0.00_);_(&quot;$&quot;* \(#,##0.00\);_(&quot;$&quot;* &quot;-&quot;??_);_(@_)"/>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left" vertical="top" textRotation="0" wrapText="1" indent="0" justifyLastLine="0" shrinkToFit="0" readingOrder="0"/>
    </dxf>
    <dxf>
      <font>
        <strike val="0"/>
        <outline val="0"/>
        <shadow val="0"/>
        <vertAlign val="baseline"/>
        <color auto="1"/>
      </font>
    </dxf>
    <dxf>
      <font>
        <strike val="0"/>
        <outline val="0"/>
        <shadow val="0"/>
        <u val="none"/>
        <vertAlign val="baseline"/>
        <color auto="1"/>
        <name val="Arial"/>
        <scheme val="none"/>
      </font>
    </dxf>
    <dxf>
      <font>
        <b/>
        <i val="0"/>
        <strike val="0"/>
        <condense val="0"/>
        <extend val="0"/>
        <outline val="0"/>
        <shadow val="0"/>
        <u val="none"/>
        <vertAlign val="baseline"/>
        <sz val="12"/>
        <color auto="1"/>
        <name val="Arial"/>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Arial"/>
        <scheme val="none"/>
      </font>
    </dxf>
    <dxf>
      <font>
        <strike val="0"/>
        <outline val="0"/>
        <shadow val="0"/>
        <u val="none"/>
        <vertAlign val="baseline"/>
        <color auto="1"/>
        <name val="Arial"/>
        <scheme val="none"/>
      </font>
      <fill>
        <patternFill patternType="none">
          <fgColor indexed="64"/>
          <bgColor auto="1"/>
        </patternFill>
      </fill>
    </dxf>
    <dxf>
      <font>
        <b val="0"/>
        <i val="0"/>
        <strike val="0"/>
        <condense val="0"/>
        <extend val="0"/>
        <outline val="0"/>
        <shadow val="0"/>
        <u val="none"/>
        <vertAlign val="baseline"/>
        <sz val="11"/>
        <color auto="1"/>
        <name val="Arial"/>
        <scheme val="none"/>
      </font>
      <numFmt numFmtId="164" formatCode="&quot;$&quot;#,##0.00"/>
    </dxf>
    <dxf>
      <font>
        <strike val="0"/>
        <outline val="0"/>
        <shadow val="0"/>
        <u val="none"/>
        <vertAlign val="baseline"/>
        <color auto="1"/>
        <name val="Arial"/>
        <scheme val="none"/>
      </font>
      <numFmt numFmtId="164" formatCode="&quot;$&quot;#,##0.00"/>
      <fill>
        <patternFill patternType="none">
          <fgColor indexed="64"/>
          <bgColor auto="1"/>
        </patternFill>
      </fill>
    </dxf>
    <dxf>
      <font>
        <b val="0"/>
        <i val="0"/>
        <strike val="0"/>
        <condense val="0"/>
        <extend val="0"/>
        <outline val="0"/>
        <shadow val="0"/>
        <u val="none"/>
        <vertAlign val="baseline"/>
        <sz val="12"/>
        <color auto="1"/>
        <name val="Arial"/>
        <scheme val="none"/>
      </font>
      <numFmt numFmtId="164" formatCode="&quot;$&quot;#,##0.00"/>
      <alignment horizontal="general" vertical="center" textRotation="0" wrapText="0" indent="0" justifyLastLine="0" shrinkToFit="0" readingOrder="0"/>
    </dxf>
    <dxf>
      <font>
        <strike val="0"/>
        <outline val="0"/>
        <shadow val="0"/>
        <u val="none"/>
        <vertAlign val="baseline"/>
        <color auto="1"/>
        <name val="Arial"/>
        <scheme val="none"/>
      </font>
      <numFmt numFmtId="12" formatCode="&quot;$&quot;#,##0.00_);[Red]\(&quot;$&quot;#,##0.00\)"/>
      <fill>
        <patternFill patternType="none">
          <fgColor indexed="64"/>
          <bgColor auto="1"/>
        </patternFill>
      </fill>
    </dxf>
    <dxf>
      <font>
        <b val="0"/>
        <i val="0"/>
        <strike val="0"/>
        <condense val="0"/>
        <extend val="0"/>
        <outline val="0"/>
        <shadow val="0"/>
        <u val="none"/>
        <vertAlign val="baseline"/>
        <sz val="12"/>
        <color auto="1"/>
        <name val="Arial"/>
        <scheme val="none"/>
      </font>
      <numFmt numFmtId="164" formatCode="&quot;$&quot;#,##0.00"/>
      <alignment horizontal="general"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quot;$&quot;#,##0.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12"/>
        <color auto="1"/>
        <name val="Arial"/>
        <scheme val="none"/>
      </font>
      <numFmt numFmtId="0" formatCode="General"/>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Arial"/>
        <scheme val="none"/>
      </font>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12"/>
        <color auto="1"/>
        <name val="Arial"/>
        <scheme val="none"/>
      </font>
      <numFmt numFmtId="0" formatCode="General"/>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Arial"/>
        <scheme val="none"/>
      </font>
      <alignment horizontal="general" vertical="center" textRotation="0" wrapText="1" indent="0" justifyLastLine="0" shrinkToFit="0" readingOrder="0"/>
    </dxf>
    <dxf>
      <font>
        <b val="0"/>
        <i val="0"/>
        <strike val="0"/>
        <condense val="0"/>
        <extend val="0"/>
        <outline val="0"/>
        <shadow val="0"/>
        <u val="none"/>
        <vertAlign val="baseline"/>
        <sz val="12"/>
        <color auto="1"/>
        <name val="Arial"/>
        <scheme val="none"/>
      </font>
      <numFmt numFmtId="0" formatCode="General"/>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12"/>
        <color auto="1"/>
        <name val="Arial"/>
        <scheme val="none"/>
      </font>
      <numFmt numFmtId="34" formatCode="_(&quot;$&quot;* #,##0.00_);_(&quot;$&quot;* \(#,##0.00\);_(&quot;$&quot;* &quot;-&quot;??_);_(@_)"/>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color auto="1"/>
        <name val="Arial"/>
        <scheme val="none"/>
      </font>
    </dxf>
    <dxf>
      <font>
        <strike val="0"/>
        <outline val="0"/>
        <shadow val="0"/>
        <u val="none"/>
        <vertAlign val="baseline"/>
        <color auto="1"/>
        <name val="Arial"/>
        <scheme val="none"/>
      </font>
      <fill>
        <patternFill patternType="none">
          <fgColor indexed="64"/>
          <bgColor auto="1"/>
        </patternFill>
      </fill>
    </dxf>
    <dxf>
      <font>
        <b/>
        <i val="0"/>
        <strike val="0"/>
        <condense val="0"/>
        <extend val="0"/>
        <outline val="0"/>
        <shadow val="0"/>
        <u val="none"/>
        <vertAlign val="baseline"/>
        <sz val="12"/>
        <color auto="1"/>
        <name val="Arial"/>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color auto="1"/>
        <name val="Arial"/>
        <scheme val="none"/>
      </font>
    </dxf>
    <dxf>
      <font>
        <b val="0"/>
        <i val="0"/>
        <strike val="0"/>
        <condense val="0"/>
        <extend val="0"/>
        <outline val="0"/>
        <shadow val="0"/>
        <u val="none"/>
        <vertAlign val="baseline"/>
        <sz val="11"/>
        <color auto="1"/>
        <name val="Arial"/>
        <scheme val="none"/>
      </font>
      <numFmt numFmtId="164" formatCode="&quot;$&quot;#,##0.00"/>
      <border diagonalUp="0" diagonalDown="0" outline="0">
        <left/>
        <right/>
        <top/>
        <bottom/>
      </border>
    </dxf>
    <dxf>
      <font>
        <b val="0"/>
        <i val="0"/>
        <strike val="0"/>
        <condense val="0"/>
        <extend val="0"/>
        <outline val="0"/>
        <shadow val="0"/>
        <u val="none"/>
        <vertAlign val="baseline"/>
        <sz val="11"/>
        <color auto="1"/>
        <name val="Arial"/>
        <scheme val="none"/>
      </font>
      <numFmt numFmtId="34" formatCode="_(&quot;$&quot;* #,##0.00_);_(&quot;$&quot;* \(#,##0.00\);_(&quot;$&quot;* &quot;-&quot;??_);_(@_)"/>
    </dxf>
    <dxf>
      <font>
        <b val="0"/>
        <i val="0"/>
        <strike val="0"/>
        <condense val="0"/>
        <extend val="0"/>
        <outline val="0"/>
        <shadow val="0"/>
        <u val="none"/>
        <vertAlign val="baseline"/>
        <sz val="11"/>
        <color auto="1"/>
        <name val="Arial"/>
        <scheme val="none"/>
      </font>
      <numFmt numFmtId="164" formatCode="&quot;$&quot;#,##0.00"/>
      <border diagonalUp="0" diagonalDown="0" outline="0">
        <left/>
        <right/>
        <top/>
        <bottom/>
      </border>
    </dxf>
    <dxf>
      <font>
        <strike val="0"/>
        <outline val="0"/>
        <shadow val="0"/>
        <u val="none"/>
        <vertAlign val="baseline"/>
        <color auto="1"/>
        <name val="Arial"/>
        <scheme val="none"/>
      </font>
      <numFmt numFmtId="164" formatCode="&quot;$&quot;#,##0.00"/>
    </dxf>
    <dxf>
      <font>
        <b val="0"/>
        <i val="0"/>
        <strike val="0"/>
        <condense val="0"/>
        <extend val="0"/>
        <outline val="0"/>
        <shadow val="0"/>
        <u val="none"/>
        <vertAlign val="baseline"/>
        <sz val="11"/>
        <color auto="1"/>
        <name val="Arial"/>
        <scheme val="none"/>
      </font>
      <numFmt numFmtId="164" formatCode="&quot;$&quot;#,##0.00"/>
      <border diagonalUp="0" diagonalDown="0" outline="0">
        <left/>
        <right/>
        <top/>
        <bottom/>
      </border>
    </dxf>
    <dxf>
      <font>
        <strike val="0"/>
        <outline val="0"/>
        <shadow val="0"/>
        <u val="none"/>
        <vertAlign val="baseline"/>
        <color auto="1"/>
        <name val="Arial"/>
        <scheme val="none"/>
      </font>
      <numFmt numFmtId="12" formatCode="&quot;$&quot;#,##0.00_);[Red]\(&quot;$&quot;#,##0.00\)"/>
    </dxf>
    <dxf>
      <font>
        <b val="0"/>
        <i val="0"/>
        <strike val="0"/>
        <condense val="0"/>
        <extend val="0"/>
        <outline val="0"/>
        <shadow val="0"/>
        <u val="none"/>
        <vertAlign val="baseline"/>
        <sz val="12"/>
        <color auto="1"/>
        <name val="Arial"/>
        <scheme val="none"/>
      </font>
      <numFmt numFmtId="34" formatCode="_(&quot;$&quot;* #,##0.00_);_(&quot;$&quot;* \(#,##0.00\);_(&quot;$&quot;* &quot;-&quot;??_);_(@_)"/>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2"/>
        <color auto="1"/>
        <name val="Arial"/>
        <scheme val="none"/>
      </font>
      <numFmt numFmtId="34" formatCode="_(&quot;$&quot;* #,##0.00_);_(&quot;$&quot;* \(#,##0.00\);_(&quot;$&quot;* &quot;-&quot;??_);_(@_)"/>
      <alignment horizontal="general"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0" formatCode="General"/>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2"/>
        <color auto="1"/>
        <name val="Arial"/>
        <scheme val="none"/>
      </font>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12"/>
        <color auto="1"/>
        <name val="Arial"/>
        <scheme val="none"/>
      </font>
      <numFmt numFmtId="34" formatCode="_(&quot;$&quot;* #,##0.00_);_(&quot;$&quot;* \(#,##0.00\);_(&quot;$&quot;* &quot;-&quot;??_);_(@_)"/>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2"/>
        <color auto="1"/>
        <name val="Arial"/>
        <scheme val="none"/>
      </font>
      <numFmt numFmtId="34" formatCode="_(&quot;$&quot;* #,##0.00_);_(&quot;$&quot;* \(#,##0.00\);_(&quot;$&quot;* &quot;-&quot;??_);_(@_)"/>
      <alignment horizontal="general" vertical="center" textRotation="0" wrapText="0" indent="0" justifyLastLine="0" shrinkToFit="0" readingOrder="0"/>
    </dxf>
    <dxf>
      <font>
        <b val="0"/>
        <i val="0"/>
        <strike val="0"/>
        <condense val="0"/>
        <extend val="0"/>
        <outline val="0"/>
        <shadow val="0"/>
        <u val="none"/>
        <vertAlign val="baseline"/>
        <sz val="12"/>
        <color auto="1"/>
        <name val="Arial"/>
        <scheme val="none"/>
      </font>
      <alignment horizontal="general"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2"/>
        <color auto="1"/>
        <name val="Arial"/>
        <scheme val="none"/>
      </font>
      <numFmt numFmtId="14" formatCode="0.00%"/>
      <alignment horizontal="general" vertical="center" textRotation="0" wrapText="1" indent="0" justifyLastLine="0" shrinkToFit="0" readingOrder="0"/>
    </dxf>
    <dxf>
      <font>
        <b val="0"/>
        <i val="0"/>
        <strike val="0"/>
        <condense val="0"/>
        <extend val="0"/>
        <outline val="0"/>
        <shadow val="0"/>
        <u val="none"/>
        <vertAlign val="baseline"/>
        <sz val="12"/>
        <color auto="1"/>
        <name val="Arial"/>
        <scheme val="none"/>
      </font>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2"/>
        <color auto="1"/>
        <name val="Arial"/>
        <scheme val="none"/>
      </font>
      <numFmt numFmtId="34" formatCode="_(&quot;$&quot;* #,##0.00_);_(&quot;$&quot;* \(#,##0.00\);_(&quot;$&quot;* &quot;-&quot;??_);_(@_)"/>
      <alignment horizontal="general" vertical="center" textRotation="0" wrapText="1" indent="0" justifyLastLine="0" shrinkToFit="0" readingOrder="0"/>
    </dxf>
    <dxf>
      <font>
        <b val="0"/>
        <i val="0"/>
        <strike val="0"/>
        <condense val="0"/>
        <extend val="0"/>
        <outline val="0"/>
        <shadow val="0"/>
        <u val="none"/>
        <vertAlign val="baseline"/>
        <sz val="12"/>
        <color auto="1"/>
        <name val="Arial"/>
        <scheme val="none"/>
      </font>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2"/>
        <color auto="1"/>
        <name val="Arial"/>
        <scheme val="none"/>
      </font>
      <alignment horizontal="center" vertical="center" textRotation="0" wrapText="1" indent="0" justifyLastLine="0" shrinkToFit="0" readingOrder="0"/>
    </dxf>
    <dxf>
      <font>
        <strike val="0"/>
        <outline val="0"/>
        <shadow val="0"/>
        <u val="none"/>
        <vertAlign val="baseline"/>
        <color auto="1"/>
        <name val="Arial"/>
        <scheme val="none"/>
      </font>
    </dxf>
    <dxf>
      <font>
        <b/>
        <i val="0"/>
        <strike val="0"/>
        <condense val="0"/>
        <extend val="0"/>
        <outline val="0"/>
        <shadow val="0"/>
        <u val="none"/>
        <vertAlign val="baseline"/>
        <sz val="12"/>
        <color auto="1"/>
        <name val="Arial"/>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scheme val="none"/>
      </font>
      <numFmt numFmtId="164" formatCode="&quot;$&quot;#,##0.00"/>
    </dxf>
    <dxf>
      <font>
        <b val="0"/>
        <i val="0"/>
        <strike val="0"/>
        <condense val="0"/>
        <extend val="0"/>
        <outline val="0"/>
        <shadow val="0"/>
        <u val="none"/>
        <vertAlign val="baseline"/>
        <sz val="12"/>
        <color theme="1"/>
        <name val="Arial"/>
        <scheme val="none"/>
      </font>
      <numFmt numFmtId="164" formatCode="&quot;$&quot;#,##0.00"/>
      <border diagonalUp="0" diagonalDown="0">
        <left/>
        <right style="thick">
          <color indexed="64"/>
        </right>
        <vertical/>
      </border>
    </dxf>
    <dxf>
      <font>
        <b val="0"/>
        <i val="0"/>
        <strike val="0"/>
        <condense val="0"/>
        <extend val="0"/>
        <outline val="0"/>
        <shadow val="0"/>
        <u val="none"/>
        <vertAlign val="baseline"/>
        <sz val="12"/>
        <color theme="1"/>
        <name val="Arial"/>
        <scheme val="none"/>
      </font>
      <numFmt numFmtId="12" formatCode="&quot;$&quot;#,##0.00_);[Red]\(&quot;$&quot;#,##0.00\)"/>
    </dxf>
    <dxf>
      <font>
        <b val="0"/>
        <i val="0"/>
        <strike val="0"/>
        <condense val="0"/>
        <extend val="0"/>
        <outline val="0"/>
        <shadow val="0"/>
        <u val="none"/>
        <vertAlign val="baseline"/>
        <sz val="12"/>
        <color theme="1"/>
        <name val="Arial"/>
        <scheme val="none"/>
      </font>
      <numFmt numFmtId="164" formatCode="&quot;$&quot;#,##0.00"/>
    </dxf>
    <dxf>
      <font>
        <b val="0"/>
        <i val="0"/>
        <strike val="0"/>
        <condense val="0"/>
        <extend val="0"/>
        <outline val="0"/>
        <shadow val="0"/>
        <u val="none"/>
        <vertAlign val="baseline"/>
        <sz val="12"/>
        <color theme="1"/>
        <name val="Arial"/>
        <scheme val="none"/>
      </font>
      <numFmt numFmtId="164" formatCode="&quot;$&quot;#,##0.00"/>
      <border diagonalUp="0" diagonalDown="0">
        <left/>
        <right style="thick">
          <color auto="1"/>
        </right>
        <top/>
        <bottom/>
        <vertical/>
        <horizontal/>
      </border>
    </dxf>
    <dxf>
      <font>
        <b val="0"/>
        <i val="0"/>
        <strike val="0"/>
        <condense val="0"/>
        <extend val="0"/>
        <outline val="0"/>
        <shadow val="0"/>
        <u val="none"/>
        <vertAlign val="baseline"/>
        <sz val="12"/>
        <color theme="1"/>
        <name val="Arial"/>
        <scheme val="none"/>
      </font>
      <numFmt numFmtId="12" formatCode="&quot;$&quot;#,##0.00_);[Red]\(&quot;$&quot;#,##0.00\)"/>
    </dxf>
    <dxf>
      <font>
        <b val="0"/>
        <i val="0"/>
        <strike val="0"/>
        <condense val="0"/>
        <extend val="0"/>
        <outline val="0"/>
        <shadow val="0"/>
        <u val="none"/>
        <vertAlign val="baseline"/>
        <sz val="12"/>
        <color theme="1"/>
        <name val="Arial"/>
        <scheme val="none"/>
      </font>
      <numFmt numFmtId="164" formatCode="&quot;$&quot;#,##0.00"/>
      <border diagonalUp="0" diagonalDown="0">
        <left style="thick">
          <color auto="1"/>
        </left>
        <right/>
        <top/>
        <bottom/>
        <vertical/>
        <horizontal/>
      </border>
    </dxf>
    <dxf>
      <font>
        <b val="0"/>
        <i val="0"/>
        <strike val="0"/>
        <condense val="0"/>
        <extend val="0"/>
        <outline val="0"/>
        <shadow val="0"/>
        <u val="none"/>
        <vertAlign val="baseline"/>
        <sz val="12"/>
        <color theme="1"/>
        <name val="Arial"/>
        <scheme val="none"/>
      </font>
      <numFmt numFmtId="164" formatCode="&quot;$&quot;#,##0.00"/>
    </dxf>
    <dxf>
      <font>
        <b val="0"/>
        <i val="0"/>
        <strike val="0"/>
        <condense val="0"/>
        <extend val="0"/>
        <outline val="0"/>
        <shadow val="0"/>
        <u val="none"/>
        <vertAlign val="baseline"/>
        <sz val="12"/>
        <color theme="1"/>
        <name val="Arial"/>
        <scheme val="none"/>
      </font>
      <numFmt numFmtId="12" formatCode="&quot;$&quot;#,##0.00_);[Red]\(&quot;$&quot;#,##0.00\)"/>
    </dxf>
    <dxf>
      <font>
        <b val="0"/>
        <i val="0"/>
        <strike val="0"/>
        <condense val="0"/>
        <extend val="0"/>
        <outline val="0"/>
        <shadow val="0"/>
        <u val="none"/>
        <vertAlign val="baseline"/>
        <sz val="12"/>
        <color theme="1"/>
        <name val="Arial"/>
        <scheme val="none"/>
      </font>
      <numFmt numFmtId="164" formatCode="&quot;$&quot;#,##0.00"/>
    </dxf>
    <dxf>
      <font>
        <b val="0"/>
        <i val="0"/>
        <strike val="0"/>
        <condense val="0"/>
        <extend val="0"/>
        <outline val="0"/>
        <shadow val="0"/>
        <u val="none"/>
        <vertAlign val="baseline"/>
        <sz val="12"/>
        <color theme="1"/>
        <name val="Arial"/>
        <scheme val="none"/>
      </font>
      <numFmt numFmtId="164" formatCode="&quot;$&quot;#,##0.00"/>
      <border diagonalUp="0" diagonalDown="0">
        <left/>
        <right style="thick">
          <color auto="1"/>
        </right>
        <top/>
        <bottom/>
        <vertical/>
        <horizontal/>
      </border>
    </dxf>
    <dxf>
      <font>
        <b val="0"/>
        <i val="0"/>
        <strike val="0"/>
        <condense val="0"/>
        <extend val="0"/>
        <outline val="0"/>
        <shadow val="0"/>
        <u val="none"/>
        <vertAlign val="baseline"/>
        <sz val="12"/>
        <color theme="1"/>
        <name val="Arial"/>
        <scheme val="none"/>
      </font>
      <numFmt numFmtId="12" formatCode="&quot;$&quot;#,##0.00_);[Red]\(&quot;$&quot;#,##0.00\)"/>
    </dxf>
    <dxf>
      <font>
        <b val="0"/>
        <i val="0"/>
        <strike val="0"/>
        <condense val="0"/>
        <extend val="0"/>
        <outline val="0"/>
        <shadow val="0"/>
        <u val="none"/>
        <vertAlign val="baseline"/>
        <sz val="12"/>
        <color theme="1"/>
        <name val="Arial"/>
        <scheme val="none"/>
      </font>
      <numFmt numFmtId="164" formatCode="&quot;$&quot;#,##0.00"/>
      <border diagonalUp="0" diagonalDown="0">
        <left style="thick">
          <color auto="1"/>
        </left>
        <right/>
        <top/>
        <bottom/>
        <vertical/>
        <horizontal/>
      </border>
    </dxf>
    <dxf>
      <font>
        <b val="0"/>
        <i val="0"/>
        <strike val="0"/>
        <condense val="0"/>
        <extend val="0"/>
        <outline val="0"/>
        <shadow val="0"/>
        <u val="none"/>
        <vertAlign val="baseline"/>
        <sz val="12"/>
        <color theme="1"/>
        <name val="Arial"/>
        <scheme val="none"/>
      </font>
    </dxf>
    <dxf>
      <font>
        <b val="0"/>
        <i val="0"/>
        <strike val="0"/>
        <condense val="0"/>
        <extend val="0"/>
        <outline val="0"/>
        <shadow val="0"/>
        <u val="none"/>
        <vertAlign val="baseline"/>
        <sz val="12"/>
        <color theme="1"/>
        <name val="Arial"/>
        <scheme val="none"/>
      </font>
    </dxf>
    <dxf>
      <font>
        <b val="0"/>
        <i val="0"/>
        <strike val="0"/>
        <condense val="0"/>
        <extend val="0"/>
        <outline val="0"/>
        <shadow val="0"/>
        <u val="none"/>
        <vertAlign val="baseline"/>
        <sz val="12"/>
        <color theme="1"/>
        <name val="Arial"/>
        <scheme val="none"/>
      </font>
    </dxf>
    <dxf>
      <font>
        <b val="0"/>
        <i val="0"/>
        <strike val="0"/>
        <condense val="0"/>
        <extend val="0"/>
        <outline val="0"/>
        <shadow val="0"/>
        <u val="none"/>
        <vertAlign val="baseline"/>
        <sz val="12"/>
        <color auto="1"/>
        <name val="Arial"/>
        <scheme val="none"/>
      </font>
      <fill>
        <patternFill patternType="solid">
          <fgColor indexed="64"/>
          <bgColor theme="0" tint="-4.9989318521683403E-2"/>
        </patternFill>
      </fill>
      <alignment horizontal="general" vertical="bottom" textRotation="0" wrapText="1" indent="0" justifyLastLine="0" shrinkToFit="0" readingOrder="0"/>
    </dxf>
    <dxf>
      <font>
        <strike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strike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fill>
        <patternFill patternType="solid">
          <fgColor indexed="64"/>
          <bgColor theme="0" tint="-4.9989318521683403E-2"/>
        </patternFill>
      </fill>
    </dxf>
  </dxfs>
  <tableStyles count="0" defaultTableStyle="TableStyleLight11"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0D6560FA\Hamilton%20Stockton%20Budget%20Revision%20Request%20Fo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structions"/>
      <sheetName val="2. LEA Information"/>
      <sheetName val="3. Proposed Budget Revision"/>
      <sheetName val="4. Planning Year Budget Narrat."/>
      <sheetName val="5. Y1 Budget Narrative"/>
      <sheetName val="6. Y2 Budget Narrative"/>
      <sheetName val="7. Y3 Budget Narrative"/>
      <sheetName val="8. Form Approval"/>
      <sheetName val="Hamilton Stockton Budget Revisi"/>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5:B13" totalsRowShown="0" headerRowDxfId="119" dataDxfId="118">
  <autoFilter ref="A5:B13" xr:uid="{00000000-0009-0000-0100-000001000000}"/>
  <tableColumns count="2">
    <tableColumn id="1" xr3:uid="{00000000-0010-0000-0000-000001000000}" name="LEA Information" dataDxfId="117"/>
    <tableColumn id="2" xr3:uid="{00000000-0010-0000-0000-000002000000}" name="Please Type LEA Information Below" dataDxfId="116"/>
  </tableColumns>
  <tableStyleInfo name="TableStyleLight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8:O19" totalsRowCount="1" headerRowDxfId="115" dataDxfId="114">
  <autoFilter ref="A8:O18" xr:uid="{00000000-0009-0000-0100-000002000000}"/>
  <tableColumns count="15">
    <tableColumn id="1" xr3:uid="{00000000-0010-0000-0100-000001000000}" name="Object Code" totalsRowLabel="Total" dataDxfId="113" totalsRowDxfId="14"/>
    <tableColumn id="2" xr3:uid="{00000000-0010-0000-0100-000002000000}" name="Line Item" dataDxfId="112" totalsRowDxfId="13"/>
    <tableColumn id="3" xr3:uid="{00000000-0010-0000-0100-000003000000}" name="Planning Year Original Budget" totalsRowFunction="custom" dataDxfId="111" totalsRowDxfId="12">
      <totalsRowFormula>SUM(Table2[Planning Year Original Budget])</totalsRowFormula>
    </tableColumn>
    <tableColumn id="4" xr3:uid="{00000000-0010-0000-0100-000004000000}" name="Planning Year Change (+/-)" totalsRowFunction="custom" dataDxfId="110" totalsRowDxfId="11">
      <totalsRowFormula>SUM(Table2[Planning Year Change (+/-)])</totalsRowFormula>
    </tableColumn>
    <tableColumn id="5" xr3:uid="{00000000-0010-0000-0100-000005000000}" name="Planning Year Budget Revision" totalsRowFunction="custom" dataDxfId="109" totalsRowDxfId="10">
      <calculatedColumnFormula>Table2[[#This Row],[Planning Year Original Budget]]+Table2[[#This Row],[Planning Year Change (+/-)]]</calculatedColumnFormula>
      <totalsRowFormula>SUM(Table2[Planning Year Budget Revision])</totalsRowFormula>
    </tableColumn>
    <tableColumn id="6" xr3:uid="{00000000-0010-0000-0100-000006000000}" name="Year 1 Original Budget" totalsRowFunction="custom" dataDxfId="108" totalsRowDxfId="9">
      <totalsRowFormula>SUM(Table2[Year 1 Original Budget])</totalsRowFormula>
    </tableColumn>
    <tableColumn id="7" xr3:uid="{00000000-0010-0000-0100-000007000000}" name="Year 1 Change (+/-)" totalsRowFunction="custom" dataDxfId="107" totalsRowDxfId="8">
      <totalsRowFormula>SUM(Table2[Year 1 Change (+/-)])</totalsRowFormula>
    </tableColumn>
    <tableColumn id="8" xr3:uid="{00000000-0010-0000-0100-000008000000}" name="Year 1 Budget Revision" totalsRowFunction="custom" dataDxfId="106" totalsRowDxfId="7">
      <calculatedColumnFormula>Table2[[#This Row],[Year 1 Original Budget]]+Table2[[#This Row],[Year 1 Change (+/-)]]</calculatedColumnFormula>
      <totalsRowFormula>SUM(Table2[Year 1 Budget Revision])</totalsRowFormula>
    </tableColumn>
    <tableColumn id="9" xr3:uid="{00000000-0010-0000-0100-000009000000}" name="Year 2 Original Budget" totalsRowFunction="custom" dataDxfId="105" totalsRowDxfId="6">
      <totalsRowFormula>SUM(Table2[Year 2 Original Budget])</totalsRowFormula>
    </tableColumn>
    <tableColumn id="10" xr3:uid="{00000000-0010-0000-0100-00000A000000}" name="Year 2 Change (+/-)" totalsRowFunction="custom" dataDxfId="104" totalsRowDxfId="5">
      <totalsRowFormula>SUM(Table2[Year 2 Change (+/-)])</totalsRowFormula>
    </tableColumn>
    <tableColumn id="11" xr3:uid="{00000000-0010-0000-0100-00000B000000}" name="Year 2 Budget Revision" totalsRowFunction="custom" dataDxfId="103" totalsRowDxfId="4">
      <calculatedColumnFormula>Table2[[#This Row],[Year 2 Original Budget]]+Table2[[#This Row],[Year 2 Change (+/-)]]</calculatedColumnFormula>
      <totalsRowFormula>SUM(Table2[Year 2 Budget Revision])</totalsRowFormula>
    </tableColumn>
    <tableColumn id="12" xr3:uid="{00000000-0010-0000-0100-00000C000000}" name="Year 3 Original Budget" totalsRowFunction="custom" dataDxfId="102" totalsRowDxfId="3">
      <totalsRowFormula>SUM(Table2[Year 3 Original Budget])</totalsRowFormula>
    </tableColumn>
    <tableColumn id="13" xr3:uid="{00000000-0010-0000-0100-00000D000000}" name="Year 3 Change (+/-)" totalsRowFunction="custom" dataDxfId="101" totalsRowDxfId="2">
      <totalsRowFormula>SUM(Table2[Year 3 Change (+/-)])</totalsRowFormula>
    </tableColumn>
    <tableColumn id="14" xr3:uid="{00000000-0010-0000-0100-00000E000000}" name="Year 3 Budget Revision" totalsRowFunction="custom" dataDxfId="100" totalsRowDxfId="1">
      <calculatedColumnFormula>Table2[[#This Row],[Year 3 Original Budget]]+Table2[[#This Row],[Year 3 Change (+/-)]]</calculatedColumnFormula>
      <totalsRowFormula>SUM(Table2[Year 3 Budget Revision])</totalsRowFormula>
    </tableColumn>
    <tableColumn id="15" xr3:uid="{00000000-0010-0000-0100-00000F000000}" name="Revised Budget Total" totalsRowFunction="custom" dataDxfId="99" totalsRowDxfId="0">
      <calculatedColumnFormula>+SUM(Table2[[#This Row],[Planning Year Budget Revision]]+Table2[[#This Row],[Year 1 Budget Revision]]+Table2[[#This Row],[Year 2 Budget Revision]]+Table2[[#This Row],[Year 3 Budget Revision]])</calculatedColumnFormula>
      <totalsRowFormula>SUM(Table2[Revised Budget Total])</totalsRowFormula>
    </tableColumn>
  </tableColumns>
  <tableStyleInfo name="TableStyleLight1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5" displayName="Table35" ref="A9:J48" totalsRowCount="1" headerRowDxfId="98" dataDxfId="97">
  <autoFilter ref="A9:J47" xr:uid="{00000000-0009-0000-0100-000003000000}"/>
  <tableColumns count="10">
    <tableColumn id="1" xr3:uid="{00000000-0010-0000-0200-000001000000}" name="Object Codes" totalsRowLabel="Total" dataDxfId="96" totalsRowDxfId="95"/>
    <tableColumn id="2" xr3:uid="{00000000-0010-0000-0200-000002000000}" name="School Site Name or LEA Name " dataDxfId="94" totalsRowDxfId="93" dataCellStyle="Currency"/>
    <tableColumn id="3" xr3:uid="{00000000-0010-0000-0200-000003000000}" name="Original Detailed Budget Narrative" dataDxfId="92" totalsRowDxfId="91" dataCellStyle="Currency"/>
    <tableColumn id="5" xr3:uid="{00000000-0010-0000-0200-000005000000}" name="Revised Detailed Budget Narrative " dataDxfId="90" totalsRowDxfId="89" dataCellStyle="Currency"/>
    <tableColumn id="6" xr3:uid="{00000000-0010-0000-0200-000006000000}" name="Justification for Movement of Grant Funds" dataDxfId="88" totalsRowDxfId="87" dataCellStyle="Currency"/>
    <tableColumn id="4" xr3:uid="{00000000-0010-0000-0200-000004000000}" name="Planning Year Original Budget Amount" totalsRowFunction="custom" dataDxfId="86" totalsRowDxfId="85" dataCellStyle="Currency">
      <totalsRowFormula>SUM(Table35[Planning Year Original Budget Amount])</totalsRowFormula>
    </tableColumn>
    <tableColumn id="7" xr3:uid="{00000000-0010-0000-0200-000007000000}" name="Planning Year Change (+/-)" totalsRowFunction="sum" dataDxfId="84" totalsRowDxfId="83"/>
    <tableColumn id="8" xr3:uid="{00000000-0010-0000-0200-000008000000}" name="Planning Year Proposed Budget Revision" totalsRowFunction="sum" dataDxfId="82" totalsRowDxfId="81">
      <calculatedColumnFormula>SUM(K10:L10)</calculatedColumnFormula>
    </tableColumn>
    <tableColumn id="11" xr3:uid="{00000000-0010-0000-0200-00000B000000}" name="Column2" dataDxfId="80" totalsRowDxfId="79">
      <calculatedColumnFormula>SUM(F10:F10)</calculatedColumnFormula>
    </tableColumn>
    <tableColumn id="9" xr3:uid="{00000000-0010-0000-0200-000009000000}" name="Column1" dataDxfId="78" dataCellStyle="Currency"/>
  </tableColumns>
  <tableStyleInfo name="TableStyleLight11" showFirstColumn="0" showLastColumn="0" showRowStripes="1" showColumnStripes="0"/>
  <extLst>
    <ext xmlns:x14="http://schemas.microsoft.com/office/spreadsheetml/2009/9/main" uri="{504A1905-F514-4f6f-8877-14C23A59335A}">
      <x14:table altTextSummary="Form E - Proposed Budget Narrative, Year One."/>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3556" displayName="Table3556" ref="A9:I62" totalsRowCount="1" headerRowDxfId="77" dataDxfId="76" totalsRowDxfId="75">
  <autoFilter ref="A9:I61" xr:uid="{00000000-0009-0000-0100-000005000000}"/>
  <tableColumns count="9">
    <tableColumn id="1" xr3:uid="{00000000-0010-0000-0300-000001000000}" name="Object Codes" totalsRowLabel="Total" dataDxfId="74" totalsRowDxfId="73"/>
    <tableColumn id="2" xr3:uid="{00000000-0010-0000-0300-000002000000}" name="School Site Name or LEA Name " dataDxfId="72" totalsRowDxfId="71" dataCellStyle="Currency"/>
    <tableColumn id="3" xr3:uid="{00000000-0010-0000-0300-000003000000}" name="Original Detailed Budget Narrative" dataDxfId="70" totalsRowDxfId="69"/>
    <tableColumn id="5" xr3:uid="{00000000-0010-0000-0300-000005000000}" name="Revised Detailed Budget Narrative " dataDxfId="68" totalsRowDxfId="67" dataCellStyle="Currency"/>
    <tableColumn id="6" xr3:uid="{00000000-0010-0000-0300-000006000000}" name="Justification for Movement of Grant Funds " dataDxfId="66" totalsRowDxfId="65" dataCellStyle="Currency"/>
    <tableColumn id="4" xr3:uid="{00000000-0010-0000-0300-000004000000}" name="Year 1 Original Budget Amount" totalsRowFunction="custom" dataDxfId="64" totalsRowDxfId="63">
      <totalsRowFormula>SUM(F10:F61)</totalsRowFormula>
    </tableColumn>
    <tableColumn id="7" xr3:uid="{00000000-0010-0000-0300-000007000000}" name="Year 1 Change (+/-)" totalsRowFunction="custom" dataDxfId="62" totalsRowDxfId="61">
      <totalsRowFormula>SUM(G10:G61)</totalsRowFormula>
    </tableColumn>
    <tableColumn id="8" xr3:uid="{00000000-0010-0000-0300-000008000000}" name="Year 1 Proposed Budget Revision" totalsRowFunction="sum" dataDxfId="60" totalsRowDxfId="59">
      <calculatedColumnFormula>SUM(F10:G10)</calculatedColumnFormula>
    </tableColumn>
    <tableColumn id="9" xr3:uid="{00000000-0010-0000-0300-000009000000}" name="Column1" dataDxfId="58" totalsRowDxfId="57"/>
  </tableColumns>
  <tableStyleInfo name="TableStyleLight11" showFirstColumn="0" showLastColumn="0" showRowStripes="1" showColumnStripes="0"/>
  <extLst>
    <ext xmlns:x14="http://schemas.microsoft.com/office/spreadsheetml/2009/9/main" uri="{504A1905-F514-4f6f-8877-14C23A59335A}">
      <x14:table altTextSummary="Form E - Proposed Budget Narrative, Year One."/>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Table355" displayName="Table355" ref="A9:H61" totalsRowCount="1" headerRowDxfId="56" dataDxfId="55" totalsRowDxfId="54">
  <autoFilter ref="A9:H60" xr:uid="{00000000-0009-0000-0100-000004000000}">
    <filterColumn colId="0">
      <filters>
        <filter val="5000 Services and Other Operating Expenditures (excluding Subagreement for Services and Travel)"/>
        <filter val="6000 Capital Outlay _x000a_(not subject to indirect costs)"/>
      </filters>
    </filterColumn>
  </autoFilter>
  <tableColumns count="8">
    <tableColumn id="1" xr3:uid="{00000000-0010-0000-0400-000001000000}" name="Object Codes" totalsRowLabel="Total" dataDxfId="53" totalsRowDxfId="22"/>
    <tableColumn id="2" xr3:uid="{00000000-0010-0000-0400-000002000000}" name="School Site Name or LEA Name " dataDxfId="52" totalsRowDxfId="21" dataCellStyle="Currency"/>
    <tableColumn id="3" xr3:uid="{00000000-0010-0000-0400-000003000000}" name="Original Detailed Budget Narrative" dataDxfId="51" totalsRowDxfId="20" dataCellStyle="Currency"/>
    <tableColumn id="5" xr3:uid="{00000000-0010-0000-0400-000005000000}" name="Revised Detailed Budget Narrative " dataDxfId="50" totalsRowDxfId="19" dataCellStyle="Currency"/>
    <tableColumn id="6" xr3:uid="{00000000-0010-0000-0400-000006000000}" name="Justification for Movement of Grant Funds " dataDxfId="49" totalsRowDxfId="18" dataCellStyle="Currency"/>
    <tableColumn id="4" xr3:uid="{00000000-0010-0000-0400-000004000000}" name="Year 2 Original Budget Amount" totalsRowFunction="custom" dataDxfId="48" totalsRowDxfId="17">
      <totalsRowFormula>SUM(F10:F60)</totalsRowFormula>
    </tableColumn>
    <tableColumn id="7" xr3:uid="{00000000-0010-0000-0400-000007000000}" name="Year 2 Change (+/-) - Carryover" totalsRowFunction="custom" dataDxfId="47" totalsRowDxfId="16">
      <totalsRowFormula>SUM(G10:G60)</totalsRowFormula>
    </tableColumn>
    <tableColumn id="8" xr3:uid="{00000000-0010-0000-0400-000008000000}" name="Year 2 Proposed Budget Revision" totalsRowFunction="sum" dataDxfId="46" totalsRowDxfId="15">
      <calculatedColumnFormula>Table355[[#This Row],[Year 2 Original Budget Amount]]+Table355[[#This Row],[Year 2 Change (+/-) - Carryover]]</calculatedColumnFormula>
    </tableColumn>
  </tableColumns>
  <tableStyleInfo name="TableStyleLight11" showFirstColumn="0" showLastColumn="0" showRowStripes="1" showColumnStripes="0"/>
  <extLst>
    <ext xmlns:x14="http://schemas.microsoft.com/office/spreadsheetml/2009/9/main" uri="{504A1905-F514-4f6f-8877-14C23A59335A}">
      <x14:table altTextSummary="Form E - Proposed Budget Narrative, Year One."/>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3557" displayName="Table3557" ref="A9:H56" totalsRowCount="1" headerRowDxfId="45" dataDxfId="44" totalsRowDxfId="43">
  <autoFilter ref="A9:H55" xr:uid="{00000000-0009-0000-0100-000006000000}"/>
  <tableColumns count="8">
    <tableColumn id="1" xr3:uid="{00000000-0010-0000-0500-000001000000}" name="Object Codes" totalsRowLabel="Total" dataDxfId="42" totalsRowDxfId="41"/>
    <tableColumn id="2" xr3:uid="{00000000-0010-0000-0500-000002000000}" name="School Site Name or LEA Name " dataDxfId="40" totalsRowDxfId="39" dataCellStyle="Currency"/>
    <tableColumn id="3" xr3:uid="{00000000-0010-0000-0500-000003000000}" name="Original Detailed Budget Narrative" dataDxfId="38" totalsRowDxfId="37"/>
    <tableColumn id="5" xr3:uid="{00000000-0010-0000-0500-000005000000}" name="Revised Detailed Budget Narrative " dataDxfId="36" totalsRowDxfId="35" dataCellStyle="Currency"/>
    <tableColumn id="6" xr3:uid="{00000000-0010-0000-0500-000006000000}" name="Justification for Movement of Grant Funds " dataDxfId="34" totalsRowDxfId="33" dataCellStyle="Currency"/>
    <tableColumn id="4" xr3:uid="{00000000-0010-0000-0500-000004000000}" name="Year 3 Original Budget Amount" totalsRowFunction="custom" dataDxfId="32" totalsRowDxfId="31">
      <totalsRowFormula>SUM(F10:F55)</totalsRowFormula>
    </tableColumn>
    <tableColumn id="7" xr3:uid="{00000000-0010-0000-0500-000007000000}" name="Year 3 Change (+/-)" dataDxfId="30" totalsRowDxfId="29"/>
    <tableColumn id="8" xr3:uid="{00000000-0010-0000-0500-000008000000}" name="Year 3 Proposed Budget Revision" dataDxfId="28" totalsRowDxfId="27"/>
  </tableColumns>
  <tableStyleInfo name="TableStyleLight11" showFirstColumn="0" showLastColumn="0" showRowStripes="1" showColumnStripes="0"/>
  <extLst>
    <ext xmlns:x14="http://schemas.microsoft.com/office/spreadsheetml/2009/9/main" uri="{504A1905-F514-4f6f-8877-14C23A59335A}">
      <x14:table altTextSummary="Form E - Proposed Budget Narrative, Year One."/>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3" displayName="Table3" ref="A5:B13" totalsRowShown="0" headerRowDxfId="26" dataDxfId="25">
  <autoFilter ref="A5:B13" xr:uid="{00000000-0009-0000-0100-000007000000}"/>
  <tableColumns count="2">
    <tableColumn id="1" xr3:uid="{00000000-0010-0000-0600-000001000000}" name="Budget Approval " dataDxfId="24"/>
    <tableColumn id="2" xr3:uid="{00000000-0010-0000-0600-000002000000}" name="Please Type Information Below" dataDxfId="23"/>
  </tableColumns>
  <tableStyleInfo name="TableStyleLight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hyperlink" Target="mailto:joannjuarez@stocktonusd.net" TargetMode="External"/><Relationship Id="rId1" Type="http://schemas.openxmlformats.org/officeDocument/2006/relationships/hyperlink" Target="mailto:tashworth@stocktonusd.net" TargetMode="Externa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93"/>
  <sheetViews>
    <sheetView topLeftCell="A16" zoomScale="97" zoomScaleNormal="97" workbookViewId="0">
      <selection activeCell="I10" sqref="I10"/>
    </sheetView>
  </sheetViews>
  <sheetFormatPr defaultColWidth="8.85546875" defaultRowHeight="15"/>
  <cols>
    <col min="1" max="1" width="123.42578125" customWidth="1"/>
  </cols>
  <sheetData>
    <row r="1" spans="1:5" ht="27.75">
      <c r="A1" s="2" t="s">
        <v>0</v>
      </c>
    </row>
    <row r="2" spans="1:5" ht="15.75">
      <c r="A2" s="86" t="s">
        <v>1</v>
      </c>
    </row>
    <row r="3" spans="1:5" ht="15.75">
      <c r="A3" s="86" t="s">
        <v>2</v>
      </c>
      <c r="B3" s="86"/>
      <c r="C3" s="86"/>
      <c r="D3" s="86"/>
    </row>
    <row r="4" spans="1:5" ht="15.75">
      <c r="A4" s="86" t="s">
        <v>3</v>
      </c>
      <c r="B4" s="86"/>
      <c r="C4" s="86"/>
      <c r="D4" s="86"/>
    </row>
    <row r="5" spans="1:5" ht="31.5" customHeight="1">
      <c r="A5" s="3" t="s">
        <v>4</v>
      </c>
      <c r="B5" s="86"/>
      <c r="C5" s="86"/>
      <c r="D5" s="86"/>
      <c r="E5" s="86"/>
    </row>
    <row r="6" spans="1:5" ht="60.75">
      <c r="A6" s="24" t="s">
        <v>5</v>
      </c>
      <c r="B6" s="86"/>
      <c r="C6" s="86"/>
      <c r="D6" s="86"/>
      <c r="E6" s="86"/>
    </row>
    <row r="7" spans="1:5" ht="30">
      <c r="A7" s="25" t="s">
        <v>6</v>
      </c>
      <c r="B7" s="4"/>
      <c r="C7" s="86"/>
      <c r="D7" s="86"/>
      <c r="E7" s="86"/>
    </row>
    <row r="8" spans="1:5" ht="30.75">
      <c r="A8" s="24" t="s">
        <v>7</v>
      </c>
      <c r="B8" s="86"/>
      <c r="C8" s="86"/>
      <c r="D8" s="86"/>
      <c r="E8" s="86"/>
    </row>
    <row r="9" spans="1:5" ht="15.75">
      <c r="A9" s="24" t="s">
        <v>8</v>
      </c>
      <c r="B9" s="86"/>
      <c r="C9" s="86"/>
      <c r="D9" s="86"/>
      <c r="E9" s="86"/>
    </row>
    <row r="10" spans="1:5" ht="45.75">
      <c r="A10" s="24" t="s">
        <v>9</v>
      </c>
      <c r="B10" s="86"/>
      <c r="C10" s="86"/>
      <c r="D10" s="86"/>
      <c r="E10" s="86"/>
    </row>
    <row r="11" spans="1:5" ht="15.75">
      <c r="A11" s="34" t="s">
        <v>10</v>
      </c>
      <c r="B11" s="86"/>
      <c r="C11" s="86"/>
      <c r="D11" s="86"/>
      <c r="E11" s="86"/>
    </row>
    <row r="12" spans="1:5" ht="30.95" customHeight="1">
      <c r="A12" s="3" t="s">
        <v>11</v>
      </c>
      <c r="B12" s="86"/>
      <c r="C12" s="86"/>
      <c r="D12" s="86"/>
      <c r="E12" s="86"/>
    </row>
    <row r="13" spans="1:5" ht="15.75">
      <c r="A13" s="24" t="s">
        <v>12</v>
      </c>
      <c r="B13" s="86"/>
      <c r="C13" s="86"/>
      <c r="D13" s="86"/>
      <c r="E13" s="86"/>
    </row>
    <row r="14" spans="1:5" ht="30.75">
      <c r="A14" s="24" t="s">
        <v>13</v>
      </c>
      <c r="B14" s="86"/>
      <c r="C14" s="86"/>
      <c r="D14" s="86"/>
      <c r="E14" s="86"/>
    </row>
    <row r="15" spans="1:5" ht="30.95" customHeight="1">
      <c r="A15" s="35" t="s">
        <v>14</v>
      </c>
      <c r="B15" s="86"/>
      <c r="C15" s="86"/>
      <c r="D15" s="86"/>
      <c r="E15" s="86"/>
    </row>
    <row r="16" spans="1:5" ht="15.75">
      <c r="A16" s="34" t="s">
        <v>15</v>
      </c>
      <c r="B16" s="86"/>
      <c r="C16" s="86"/>
      <c r="D16" s="86"/>
      <c r="E16" s="86"/>
    </row>
    <row r="17" spans="1:5" ht="15.75">
      <c r="A17" s="34" t="s">
        <v>16</v>
      </c>
      <c r="B17" s="86"/>
      <c r="C17" s="86"/>
      <c r="D17" s="86"/>
      <c r="E17" s="86"/>
    </row>
    <row r="18" spans="1:5" ht="15.75">
      <c r="A18" s="34" t="s">
        <v>17</v>
      </c>
      <c r="B18" s="86"/>
      <c r="C18" s="86"/>
      <c r="D18" s="86"/>
      <c r="E18" s="86"/>
    </row>
    <row r="19" spans="1:5" ht="15.75">
      <c r="A19" s="34" t="s">
        <v>18</v>
      </c>
      <c r="B19" s="86"/>
      <c r="C19" s="86"/>
      <c r="D19" s="86"/>
      <c r="E19" s="86"/>
    </row>
    <row r="20" spans="1:5" ht="30">
      <c r="A20" s="18" t="s">
        <v>19</v>
      </c>
      <c r="B20" s="86"/>
      <c r="C20" s="86"/>
      <c r="D20" s="86"/>
      <c r="E20" s="86"/>
    </row>
    <row r="21" spans="1:5" ht="45.75">
      <c r="A21" s="24" t="s">
        <v>20</v>
      </c>
      <c r="B21" s="86"/>
      <c r="C21" s="86"/>
      <c r="D21" s="86"/>
      <c r="E21" s="86"/>
    </row>
    <row r="22" spans="1:5" ht="15.75">
      <c r="A22" s="34" t="s">
        <v>21</v>
      </c>
      <c r="B22" s="86"/>
      <c r="C22" s="86"/>
      <c r="D22" s="86"/>
      <c r="E22" s="86"/>
    </row>
    <row r="23" spans="1:5" ht="75">
      <c r="A23" s="18" t="s">
        <v>22</v>
      </c>
      <c r="B23" s="23"/>
      <c r="C23" s="86"/>
      <c r="D23" s="86"/>
      <c r="E23" s="86"/>
    </row>
    <row r="24" spans="1:5" ht="90">
      <c r="A24" s="18" t="s">
        <v>23</v>
      </c>
      <c r="B24" s="23"/>
      <c r="C24" s="86"/>
      <c r="D24" s="86"/>
      <c r="E24" s="86"/>
    </row>
    <row r="25" spans="1:5" ht="90">
      <c r="A25" s="18" t="s">
        <v>24</v>
      </c>
      <c r="B25" s="86"/>
      <c r="C25" s="86"/>
      <c r="D25" s="86"/>
      <c r="E25" s="86"/>
    </row>
    <row r="26" spans="1:5" ht="52.5" customHeight="1">
      <c r="A26" s="24" t="s">
        <v>25</v>
      </c>
      <c r="B26" s="86"/>
      <c r="C26" s="86"/>
      <c r="D26" s="86"/>
      <c r="E26" s="86"/>
    </row>
    <row r="27" spans="1:5" ht="15.75">
      <c r="A27" s="86"/>
      <c r="B27" s="86"/>
      <c r="C27" s="86"/>
      <c r="D27" s="86"/>
      <c r="E27" s="86"/>
    </row>
    <row r="28" spans="1:5" ht="15.75">
      <c r="A28" s="86"/>
      <c r="B28" s="86"/>
      <c r="C28" s="86"/>
      <c r="D28" s="86"/>
      <c r="E28" s="86"/>
    </row>
    <row r="29" spans="1:5" ht="15.75">
      <c r="A29" s="86"/>
      <c r="B29" s="86"/>
      <c r="C29" s="86"/>
      <c r="D29" s="86"/>
      <c r="E29" s="86"/>
    </row>
    <row r="30" spans="1:5" ht="15.75">
      <c r="A30" s="86"/>
      <c r="B30" s="86"/>
      <c r="C30" s="86"/>
      <c r="D30" s="86"/>
      <c r="E30" s="86"/>
    </row>
    <row r="31" spans="1:5" ht="15.75">
      <c r="A31" s="86"/>
      <c r="B31" s="86"/>
      <c r="C31" s="86"/>
      <c r="D31" s="86"/>
      <c r="E31" s="86"/>
    </row>
    <row r="32" spans="1:5" ht="15.75">
      <c r="A32" s="86"/>
      <c r="B32" s="86"/>
      <c r="C32" s="86"/>
      <c r="D32" s="86"/>
      <c r="E32" s="86"/>
    </row>
    <row r="33" spans="1:5" ht="15.75">
      <c r="A33" s="86"/>
      <c r="B33" s="86"/>
      <c r="C33" s="86"/>
      <c r="D33" s="86"/>
      <c r="E33" s="86"/>
    </row>
    <row r="34" spans="1:5" ht="15.75">
      <c r="A34" s="86"/>
      <c r="B34" s="86"/>
      <c r="C34" s="86"/>
      <c r="D34" s="86"/>
      <c r="E34" s="86"/>
    </row>
    <row r="35" spans="1:5" ht="15.75">
      <c r="A35" s="86"/>
      <c r="B35" s="86"/>
      <c r="C35" s="86"/>
      <c r="D35" s="86"/>
      <c r="E35" s="86"/>
    </row>
    <row r="36" spans="1:5" ht="15.75">
      <c r="A36" s="86"/>
      <c r="B36" s="86"/>
      <c r="C36" s="86"/>
      <c r="D36" s="86"/>
      <c r="E36" s="86"/>
    </row>
    <row r="37" spans="1:5" ht="15.75">
      <c r="A37" s="86"/>
      <c r="B37" s="86"/>
      <c r="C37" s="86"/>
      <c r="D37" s="86"/>
      <c r="E37" s="86"/>
    </row>
    <row r="38" spans="1:5" ht="15.75">
      <c r="A38" s="86"/>
      <c r="B38" s="86"/>
      <c r="C38" s="86"/>
      <c r="D38" s="86"/>
      <c r="E38" s="86"/>
    </row>
    <row r="39" spans="1:5" ht="15.75">
      <c r="A39" s="86"/>
      <c r="B39" s="86"/>
      <c r="C39" s="86"/>
      <c r="D39" s="86"/>
      <c r="E39" s="86"/>
    </row>
    <row r="40" spans="1:5" ht="15.75">
      <c r="A40" s="86"/>
      <c r="B40" s="86"/>
      <c r="C40" s="86"/>
      <c r="D40" s="86"/>
      <c r="E40" s="86"/>
    </row>
    <row r="41" spans="1:5" ht="15.75">
      <c r="A41" s="86"/>
      <c r="B41" s="86"/>
      <c r="C41" s="86"/>
      <c r="D41" s="86"/>
      <c r="E41" s="86"/>
    </row>
    <row r="42" spans="1:5" ht="15.75">
      <c r="A42" s="86"/>
      <c r="B42" s="86"/>
      <c r="C42" s="86"/>
      <c r="D42" s="86"/>
      <c r="E42" s="86"/>
    </row>
    <row r="43" spans="1:5" ht="15.75">
      <c r="A43" s="86"/>
      <c r="B43" s="86"/>
      <c r="C43" s="86"/>
      <c r="D43" s="86"/>
      <c r="E43" s="86"/>
    </row>
    <row r="44" spans="1:5" ht="15.75">
      <c r="A44" s="86"/>
      <c r="B44" s="86"/>
      <c r="C44" s="86"/>
      <c r="D44" s="86"/>
      <c r="E44" s="86"/>
    </row>
    <row r="45" spans="1:5" ht="15.75">
      <c r="A45" s="86"/>
      <c r="B45" s="86"/>
      <c r="C45" s="86"/>
      <c r="D45" s="86"/>
      <c r="E45" s="86"/>
    </row>
    <row r="46" spans="1:5" ht="15.75">
      <c r="A46" s="86"/>
      <c r="B46" s="86"/>
      <c r="C46" s="86"/>
      <c r="D46" s="86"/>
      <c r="E46" s="86"/>
    </row>
    <row r="47" spans="1:5" ht="15.75">
      <c r="A47" s="86"/>
      <c r="B47" s="86"/>
      <c r="C47" s="86"/>
      <c r="D47" s="86"/>
      <c r="E47" s="86"/>
    </row>
    <row r="48" spans="1:5" ht="15.75">
      <c r="A48" s="86"/>
      <c r="B48" s="86"/>
      <c r="C48" s="86"/>
      <c r="D48" s="86"/>
      <c r="E48" s="86"/>
    </row>
    <row r="49" spans="1:5" ht="15.75">
      <c r="A49" s="86"/>
      <c r="B49" s="86"/>
      <c r="C49" s="86"/>
      <c r="D49" s="86"/>
      <c r="E49" s="86"/>
    </row>
    <row r="50" spans="1:5" ht="15.75">
      <c r="A50" s="86"/>
      <c r="B50" s="86"/>
      <c r="C50" s="86"/>
      <c r="D50" s="86"/>
      <c r="E50" s="86"/>
    </row>
    <row r="51" spans="1:5" ht="15.75">
      <c r="A51" s="86"/>
      <c r="B51" s="86"/>
      <c r="C51" s="86"/>
      <c r="D51" s="86"/>
      <c r="E51" s="86"/>
    </row>
    <row r="52" spans="1:5" ht="15.75">
      <c r="A52" s="86"/>
      <c r="B52" s="86"/>
      <c r="C52" s="86"/>
      <c r="D52" s="86"/>
      <c r="E52" s="86"/>
    </row>
    <row r="53" spans="1:5" ht="15.75">
      <c r="A53" s="86"/>
      <c r="B53" s="86"/>
      <c r="C53" s="86"/>
      <c r="D53" s="86"/>
      <c r="E53" s="86"/>
    </row>
    <row r="54" spans="1:5" ht="15.75">
      <c r="A54" s="86"/>
      <c r="B54" s="86"/>
      <c r="C54" s="86"/>
      <c r="D54" s="86"/>
      <c r="E54" s="86"/>
    </row>
    <row r="55" spans="1:5" ht="15.75">
      <c r="A55" s="86"/>
      <c r="B55" s="86"/>
      <c r="C55" s="86"/>
      <c r="D55" s="86"/>
      <c r="E55" s="86"/>
    </row>
    <row r="56" spans="1:5" ht="15.75">
      <c r="A56" s="86"/>
      <c r="B56" s="86"/>
      <c r="C56" s="86"/>
      <c r="D56" s="86"/>
      <c r="E56" s="86"/>
    </row>
    <row r="57" spans="1:5" ht="15.75">
      <c r="A57" s="86"/>
      <c r="B57" s="86"/>
      <c r="C57" s="86"/>
      <c r="D57" s="86"/>
      <c r="E57" s="86"/>
    </row>
    <row r="58" spans="1:5" ht="15.75">
      <c r="A58" s="86"/>
      <c r="B58" s="86"/>
      <c r="C58" s="86"/>
      <c r="D58" s="86"/>
      <c r="E58" s="86"/>
    </row>
    <row r="59" spans="1:5" ht="15.75">
      <c r="A59" s="86"/>
      <c r="B59" s="86"/>
      <c r="C59" s="86"/>
      <c r="D59" s="86"/>
      <c r="E59" s="86"/>
    </row>
    <row r="60" spans="1:5" ht="15.75">
      <c r="A60" s="86"/>
      <c r="B60" s="86"/>
      <c r="C60" s="86"/>
      <c r="D60" s="86"/>
      <c r="E60" s="86"/>
    </row>
    <row r="61" spans="1:5" ht="15.75">
      <c r="A61" s="86"/>
      <c r="B61" s="86"/>
      <c r="C61" s="86"/>
      <c r="D61" s="86"/>
      <c r="E61" s="86"/>
    </row>
    <row r="62" spans="1:5" ht="15.75">
      <c r="A62" s="86"/>
      <c r="B62" s="86"/>
      <c r="C62" s="86"/>
      <c r="D62" s="86"/>
      <c r="E62" s="86"/>
    </row>
    <row r="63" spans="1:5" ht="15.75">
      <c r="A63" s="86"/>
      <c r="B63" s="86"/>
      <c r="C63" s="86"/>
      <c r="D63" s="86"/>
      <c r="E63" s="86"/>
    </row>
    <row r="64" spans="1:5" ht="15.75">
      <c r="A64" s="86"/>
      <c r="B64" s="86"/>
      <c r="C64" s="86"/>
      <c r="D64" s="86"/>
      <c r="E64" s="86"/>
    </row>
    <row r="65" spans="1:5" ht="15.75">
      <c r="A65" s="86"/>
      <c r="B65" s="86"/>
      <c r="C65" s="86"/>
      <c r="D65" s="86"/>
      <c r="E65" s="86"/>
    </row>
    <row r="66" spans="1:5" ht="15.75">
      <c r="A66" s="86"/>
      <c r="B66" s="86"/>
      <c r="C66" s="86"/>
      <c r="D66" s="86"/>
      <c r="E66" s="86"/>
    </row>
    <row r="67" spans="1:5" ht="15.75">
      <c r="A67" s="86"/>
      <c r="B67" s="86"/>
      <c r="C67" s="86"/>
      <c r="D67" s="86"/>
      <c r="E67" s="86"/>
    </row>
    <row r="68" spans="1:5" ht="15.75">
      <c r="A68" s="86"/>
      <c r="B68" s="86"/>
      <c r="C68" s="86"/>
      <c r="D68" s="86"/>
      <c r="E68" s="86"/>
    </row>
    <row r="69" spans="1:5" ht="15.75">
      <c r="A69" s="86"/>
      <c r="B69" s="86"/>
      <c r="C69" s="86"/>
      <c r="D69" s="86"/>
      <c r="E69" s="86"/>
    </row>
    <row r="70" spans="1:5" ht="15.75">
      <c r="A70" s="86"/>
      <c r="B70" s="86"/>
      <c r="C70" s="86"/>
      <c r="D70" s="86"/>
      <c r="E70" s="86"/>
    </row>
    <row r="71" spans="1:5" ht="15.75">
      <c r="A71" s="86"/>
      <c r="B71" s="86"/>
      <c r="C71" s="86"/>
      <c r="D71" s="86"/>
      <c r="E71" s="86"/>
    </row>
    <row r="72" spans="1:5" ht="15.75">
      <c r="A72" s="86"/>
      <c r="B72" s="86"/>
      <c r="C72" s="86"/>
      <c r="D72" s="86"/>
      <c r="E72" s="86"/>
    </row>
    <row r="73" spans="1:5" ht="15.75">
      <c r="A73" s="86"/>
      <c r="B73" s="86"/>
      <c r="C73" s="86"/>
      <c r="D73" s="86"/>
      <c r="E73" s="86"/>
    </row>
    <row r="74" spans="1:5" ht="15.75">
      <c r="A74" s="86"/>
      <c r="B74" s="86"/>
      <c r="C74" s="86"/>
      <c r="D74" s="86"/>
      <c r="E74" s="86"/>
    </row>
    <row r="75" spans="1:5" ht="15.75">
      <c r="A75" s="86"/>
      <c r="B75" s="86"/>
      <c r="C75" s="86"/>
      <c r="D75" s="86"/>
      <c r="E75" s="86"/>
    </row>
    <row r="76" spans="1:5" ht="15.75">
      <c r="A76" s="86"/>
      <c r="B76" s="86"/>
      <c r="C76" s="86"/>
      <c r="D76" s="86"/>
      <c r="E76" s="86"/>
    </row>
    <row r="77" spans="1:5" ht="15.75">
      <c r="A77" s="86"/>
      <c r="B77" s="86"/>
      <c r="C77" s="86"/>
      <c r="D77" s="86"/>
      <c r="E77" s="86"/>
    </row>
    <row r="78" spans="1:5" ht="15.75">
      <c r="A78" s="86"/>
      <c r="B78" s="86"/>
      <c r="C78" s="86"/>
      <c r="D78" s="86"/>
      <c r="E78" s="86"/>
    </row>
    <row r="79" spans="1:5" ht="15.75">
      <c r="A79" s="86"/>
      <c r="B79" s="86"/>
      <c r="C79" s="86"/>
      <c r="D79" s="86"/>
      <c r="E79" s="86"/>
    </row>
    <row r="80" spans="1:5" ht="15.75">
      <c r="A80" s="86"/>
      <c r="B80" s="86"/>
      <c r="C80" s="86"/>
      <c r="D80" s="86"/>
      <c r="E80" s="86"/>
    </row>
    <row r="81" spans="1:5" ht="15.75">
      <c r="A81" s="86"/>
      <c r="B81" s="86"/>
      <c r="C81" s="86"/>
      <c r="D81" s="86"/>
      <c r="E81" s="86"/>
    </row>
    <row r="82" spans="1:5" ht="15.75">
      <c r="A82" s="86"/>
      <c r="B82" s="86"/>
      <c r="C82" s="86"/>
      <c r="D82" s="86"/>
      <c r="E82" s="86"/>
    </row>
    <row r="83" spans="1:5" ht="15.75">
      <c r="A83" s="86"/>
      <c r="B83" s="86"/>
      <c r="C83" s="86"/>
      <c r="D83" s="86"/>
      <c r="E83" s="86"/>
    </row>
    <row r="84" spans="1:5" ht="15.75">
      <c r="A84" s="86"/>
      <c r="B84" s="86"/>
      <c r="C84" s="86"/>
      <c r="D84" s="86"/>
      <c r="E84" s="86"/>
    </row>
    <row r="85" spans="1:5" ht="15.75">
      <c r="A85" s="86"/>
      <c r="B85" s="86"/>
      <c r="C85" s="86"/>
      <c r="D85" s="86"/>
      <c r="E85" s="86"/>
    </row>
    <row r="86" spans="1:5" ht="15.75">
      <c r="A86" s="86"/>
      <c r="B86" s="86"/>
      <c r="C86" s="86"/>
      <c r="D86" s="86"/>
      <c r="E86" s="86"/>
    </row>
    <row r="87" spans="1:5" ht="15.75">
      <c r="A87" s="86"/>
      <c r="B87" s="86"/>
      <c r="C87" s="86"/>
      <c r="D87" s="86"/>
      <c r="E87" s="86"/>
    </row>
    <row r="88" spans="1:5" ht="15.75">
      <c r="A88" s="86"/>
      <c r="B88" s="86"/>
      <c r="C88" s="86"/>
      <c r="D88" s="86"/>
      <c r="E88" s="86"/>
    </row>
    <row r="89" spans="1:5" ht="15.75">
      <c r="A89" s="86"/>
      <c r="B89" s="86"/>
      <c r="C89" s="86"/>
      <c r="D89" s="86"/>
      <c r="E89" s="86"/>
    </row>
    <row r="90" spans="1:5" ht="15.75">
      <c r="A90" s="86"/>
      <c r="B90" s="86"/>
      <c r="C90" s="86"/>
      <c r="D90" s="86"/>
      <c r="E90" s="86"/>
    </row>
    <row r="91" spans="1:5" ht="15.75">
      <c r="A91" s="86"/>
      <c r="B91" s="86"/>
      <c r="C91" s="86"/>
      <c r="D91" s="86"/>
      <c r="E91" s="86"/>
    </row>
    <row r="92" spans="1:5" ht="15.75">
      <c r="A92" s="86"/>
      <c r="B92" s="86"/>
      <c r="C92" s="86"/>
      <c r="D92" s="86"/>
      <c r="E92" s="86"/>
    </row>
    <row r="93" spans="1:5" ht="15.75">
      <c r="A93" s="86"/>
      <c r="B93" s="86"/>
      <c r="C93" s="86"/>
      <c r="D93" s="86"/>
      <c r="E93" s="86"/>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13"/>
  <sheetViews>
    <sheetView workbookViewId="0">
      <selection activeCell="B12" sqref="B12"/>
    </sheetView>
  </sheetViews>
  <sheetFormatPr defaultColWidth="8.85546875" defaultRowHeight="15"/>
  <cols>
    <col min="1" max="1" width="52.42578125" customWidth="1"/>
    <col min="2" max="2" width="50.85546875" customWidth="1"/>
  </cols>
  <sheetData>
    <row r="1" spans="1:2" ht="27.75">
      <c r="A1" s="2" t="s">
        <v>26</v>
      </c>
    </row>
    <row r="2" spans="1:2" ht="15.75">
      <c r="A2" s="86" t="s">
        <v>27</v>
      </c>
    </row>
    <row r="3" spans="1:2" ht="15.75">
      <c r="A3" s="86" t="s">
        <v>2</v>
      </c>
    </row>
    <row r="4" spans="1:2" ht="15.75">
      <c r="A4" s="86" t="s">
        <v>3</v>
      </c>
    </row>
    <row r="5" spans="1:2" ht="31.5" customHeight="1">
      <c r="A5" s="31" t="s">
        <v>28</v>
      </c>
      <c r="B5" s="32" t="s">
        <v>29</v>
      </c>
    </row>
    <row r="6" spans="1:2" ht="15.75">
      <c r="A6" s="33" t="s">
        <v>30</v>
      </c>
      <c r="B6" s="6" t="s">
        <v>31</v>
      </c>
    </row>
    <row r="7" spans="1:2" ht="15.75">
      <c r="A7" s="33" t="s">
        <v>32</v>
      </c>
      <c r="B7" s="6" t="s">
        <v>404</v>
      </c>
    </row>
    <row r="8" spans="1:2" ht="15.75">
      <c r="A8" s="33" t="s">
        <v>33</v>
      </c>
      <c r="B8" s="90" t="s">
        <v>405</v>
      </c>
    </row>
    <row r="9" spans="1:2" ht="15.75">
      <c r="A9" s="33" t="s">
        <v>34</v>
      </c>
      <c r="B9" s="149" t="s">
        <v>406</v>
      </c>
    </row>
    <row r="10" spans="1:2" ht="15.75">
      <c r="A10" s="33" t="s">
        <v>35</v>
      </c>
      <c r="B10" s="91" t="s">
        <v>407</v>
      </c>
    </row>
    <row r="11" spans="1:2" ht="15.75">
      <c r="A11" s="33" t="s">
        <v>36</v>
      </c>
      <c r="B11" s="92" t="s">
        <v>37</v>
      </c>
    </row>
    <row r="12" spans="1:2" ht="15.75">
      <c r="A12" s="33" t="s">
        <v>38</v>
      </c>
      <c r="B12" s="93" t="s">
        <v>408</v>
      </c>
    </row>
    <row r="13" spans="1:2" ht="15.75">
      <c r="A13" s="6"/>
      <c r="B13" s="94">
        <v>5194104</v>
      </c>
    </row>
  </sheetData>
  <hyperlinks>
    <hyperlink ref="B9" r:id="rId1" xr:uid="{00000000-0004-0000-0100-000000000000}"/>
    <hyperlink ref="B12" r:id="rId2" xr:uid="{00000000-0004-0000-0100-000001000000}"/>
  </hyperlinks>
  <pageMargins left="0.7" right="0.7" top="0.75" bottom="0.75" header="0.3" footer="0.3"/>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P25"/>
  <sheetViews>
    <sheetView tabSelected="1" zoomScaleNormal="100" workbookViewId="0">
      <selection activeCell="J21" sqref="J21"/>
    </sheetView>
  </sheetViews>
  <sheetFormatPr defaultColWidth="8.85546875" defaultRowHeight="15"/>
  <cols>
    <col min="1" max="1" width="15.42578125" customWidth="1"/>
    <col min="2" max="2" width="34.140625" customWidth="1"/>
    <col min="3" max="3" width="16.42578125" customWidth="1"/>
    <col min="4" max="5" width="15.42578125" customWidth="1"/>
    <col min="6" max="6" width="16" bestFit="1" customWidth="1"/>
    <col min="7" max="7" width="16.85546875" bestFit="1" customWidth="1"/>
    <col min="8" max="9" width="16" bestFit="1" customWidth="1"/>
    <col min="10" max="10" width="16.85546875" bestFit="1" customWidth="1"/>
    <col min="11" max="12" width="16" bestFit="1" customWidth="1"/>
    <col min="13" max="13" width="15.42578125" customWidth="1"/>
    <col min="14" max="14" width="16" bestFit="1" customWidth="1"/>
    <col min="15" max="15" width="17.7109375" bestFit="1" customWidth="1"/>
  </cols>
  <sheetData>
    <row r="1" spans="1:16" ht="27.75">
      <c r="A1" s="2" t="s">
        <v>39</v>
      </c>
    </row>
    <row r="2" spans="1:16" ht="15.75">
      <c r="A2" s="86" t="s">
        <v>27</v>
      </c>
    </row>
    <row r="3" spans="1:16" ht="15.75">
      <c r="A3" s="86" t="s">
        <v>2</v>
      </c>
    </row>
    <row r="4" spans="1:16" ht="15.75">
      <c r="A4" s="86" t="s">
        <v>3</v>
      </c>
    </row>
    <row r="5" spans="1:16" ht="30.6" customHeight="1">
      <c r="A5" s="3" t="s">
        <v>40</v>
      </c>
      <c r="B5" s="86"/>
      <c r="C5" s="86"/>
      <c r="D5" s="86"/>
      <c r="E5" s="86"/>
      <c r="F5" s="86"/>
      <c r="G5" s="86"/>
      <c r="H5" s="86"/>
      <c r="I5" s="86"/>
      <c r="J5" s="86"/>
      <c r="K5" s="86"/>
      <c r="L5" s="86"/>
      <c r="M5" s="86"/>
      <c r="N5" s="86"/>
      <c r="O5" s="86"/>
      <c r="P5" s="86"/>
    </row>
    <row r="6" spans="1:16" ht="15.75">
      <c r="A6" s="86" t="s">
        <v>41</v>
      </c>
      <c r="B6" s="86"/>
      <c r="C6" s="86"/>
      <c r="D6" s="86"/>
      <c r="E6" s="86"/>
      <c r="F6" s="86"/>
      <c r="G6" s="86"/>
      <c r="H6" s="86"/>
      <c r="I6" s="86"/>
      <c r="J6" s="86"/>
      <c r="K6" s="86"/>
      <c r="L6" s="86"/>
      <c r="M6" s="86"/>
      <c r="N6" s="86"/>
      <c r="O6" s="86"/>
      <c r="P6" s="86"/>
    </row>
    <row r="7" spans="1:16" ht="16.5" thickBot="1">
      <c r="A7" s="86" t="s">
        <v>42</v>
      </c>
      <c r="B7" s="86"/>
      <c r="C7" s="86"/>
      <c r="D7" s="86"/>
      <c r="E7" s="86"/>
      <c r="F7" s="86"/>
      <c r="G7" s="86"/>
      <c r="H7" s="86"/>
      <c r="I7" s="86"/>
      <c r="J7" s="86"/>
      <c r="K7" s="86"/>
      <c r="L7" s="86"/>
      <c r="M7" s="86"/>
      <c r="N7" s="86"/>
      <c r="O7" s="86"/>
      <c r="P7" s="86"/>
    </row>
    <row r="8" spans="1:16" ht="51.6" customHeight="1" thickBot="1">
      <c r="A8" s="7" t="s">
        <v>43</v>
      </c>
      <c r="B8" s="7" t="s">
        <v>44</v>
      </c>
      <c r="C8" s="83" t="s">
        <v>45</v>
      </c>
      <c r="D8" s="7" t="s">
        <v>46</v>
      </c>
      <c r="E8" s="84" t="s">
        <v>47</v>
      </c>
      <c r="F8" s="7" t="s">
        <v>48</v>
      </c>
      <c r="G8" s="7" t="s">
        <v>49</v>
      </c>
      <c r="H8" s="7" t="s">
        <v>50</v>
      </c>
      <c r="I8" s="83" t="s">
        <v>51</v>
      </c>
      <c r="J8" s="7" t="s">
        <v>52</v>
      </c>
      <c r="K8" s="84" t="s">
        <v>53</v>
      </c>
      <c r="L8" s="8" t="s">
        <v>54</v>
      </c>
      <c r="M8" s="8" t="s">
        <v>55</v>
      </c>
      <c r="N8" s="85" t="s">
        <v>56</v>
      </c>
      <c r="O8" s="9" t="s">
        <v>57</v>
      </c>
      <c r="P8" s="86"/>
    </row>
    <row r="9" spans="1:16" ht="15.75">
      <c r="A9" s="86">
        <v>1000</v>
      </c>
      <c r="B9" s="86" t="s">
        <v>58</v>
      </c>
      <c r="C9" s="87">
        <v>97382.74</v>
      </c>
      <c r="D9" s="113">
        <v>-57922.54</v>
      </c>
      <c r="E9" s="89">
        <v>39460.199999999997</v>
      </c>
      <c r="F9" s="88">
        <v>700494.08</v>
      </c>
      <c r="G9" s="113">
        <v>52668</v>
      </c>
      <c r="H9" s="88">
        <f>Table2[[#This Row],[Year 1 Original Budget]]+Table2[[#This Row],[Year 1 Change (+/-)]]</f>
        <v>753162.08</v>
      </c>
      <c r="I9" s="87">
        <v>860070.2</v>
      </c>
      <c r="J9" s="113">
        <v>401010.8</v>
      </c>
      <c r="K9" s="89">
        <f>Table2[[#This Row],[Year 2 Original Budget]]+Table2[[#This Row],[Year 2 Change (+/-)]]</f>
        <v>1261081</v>
      </c>
      <c r="L9" s="88">
        <v>885542</v>
      </c>
      <c r="M9" s="113">
        <v>0</v>
      </c>
      <c r="N9" s="89">
        <f>Table2[[#This Row],[Year 3 Original Budget]]+Table2[[#This Row],[Year 3 Change (+/-)]]</f>
        <v>885542</v>
      </c>
      <c r="O9" s="88">
        <f>+SUM(Table2[[#This Row],[Planning Year Budget Revision]]+Table2[[#This Row],[Year 1 Budget Revision]]+Table2[[#This Row],[Year 2 Budget Revision]]+Table2[[#This Row],[Year 3 Budget Revision]])</f>
        <v>2939245.28</v>
      </c>
      <c r="P9" s="86"/>
    </row>
    <row r="10" spans="1:16" ht="15.75">
      <c r="A10" s="86">
        <v>2000</v>
      </c>
      <c r="B10" s="86" t="s">
        <v>59</v>
      </c>
      <c r="C10" s="87">
        <v>1165.6500000000001</v>
      </c>
      <c r="D10" s="113">
        <v>-869.13</v>
      </c>
      <c r="E10" s="89">
        <v>296.52</v>
      </c>
      <c r="F10" s="88">
        <v>156802.4</v>
      </c>
      <c r="G10" s="113">
        <v>0</v>
      </c>
      <c r="H10" s="88">
        <f>Table2[[#This Row],[Year 1 Original Budget]]+Table2[[#This Row],[Year 1 Change (+/-)]]</f>
        <v>156802.4</v>
      </c>
      <c r="I10" s="87">
        <v>163362.4</v>
      </c>
      <c r="J10" s="113">
        <v>87536.23</v>
      </c>
      <c r="K10" s="89">
        <f>Table2[[#This Row],[Year 2 Original Budget]]+Table2[[#This Row],[Year 2 Change (+/-)]]</f>
        <v>250898.63</v>
      </c>
      <c r="L10" s="88">
        <v>160663</v>
      </c>
      <c r="M10" s="113">
        <v>0</v>
      </c>
      <c r="N10" s="89">
        <f>Table2[[#This Row],[Year 3 Original Budget]]+Table2[[#This Row],[Year 3 Change (+/-)]]</f>
        <v>160663</v>
      </c>
      <c r="O10" s="88">
        <f>+SUM(Table2[[#This Row],[Planning Year Budget Revision]]+Table2[[#This Row],[Year 1 Budget Revision]]+Table2[[#This Row],[Year 2 Budget Revision]]+Table2[[#This Row],[Year 3 Budget Revision]])</f>
        <v>568660.55000000005</v>
      </c>
      <c r="P10" s="86"/>
    </row>
    <row r="11" spans="1:16" ht="15.75">
      <c r="A11" s="86">
        <v>3000</v>
      </c>
      <c r="B11" s="86" t="s">
        <v>60</v>
      </c>
      <c r="C11" s="87">
        <v>7062.65</v>
      </c>
      <c r="D11" s="113">
        <v>-2222.56</v>
      </c>
      <c r="E11" s="89">
        <v>4840.09</v>
      </c>
      <c r="F11" s="88">
        <v>208232.62</v>
      </c>
      <c r="G11" s="113">
        <v>8329.24</v>
      </c>
      <c r="H11" s="88">
        <f>Table2[[#This Row],[Year 1 Original Budget]]+Table2[[#This Row],[Year 1 Change (+/-)]]</f>
        <v>216561.86</v>
      </c>
      <c r="I11" s="87">
        <v>218860.24</v>
      </c>
      <c r="J11" s="113">
        <v>193551.75</v>
      </c>
      <c r="K11" s="89">
        <f>Table2[[#This Row],[Year 2 Original Budget]]+Table2[[#This Row],[Year 2 Change (+/-)]]</f>
        <v>412411.99</v>
      </c>
      <c r="L11" s="88">
        <v>220756.78</v>
      </c>
      <c r="M11" s="113">
        <v>0</v>
      </c>
      <c r="N11" s="89">
        <f>Table2[[#This Row],[Year 3 Original Budget]]+Table2[[#This Row],[Year 3 Change (+/-)]]</f>
        <v>220756.78</v>
      </c>
      <c r="O11" s="88">
        <f>+SUM(Table2[[#This Row],[Planning Year Budget Revision]]+Table2[[#This Row],[Year 1 Budget Revision]]+Table2[[#This Row],[Year 2 Budget Revision]]+Table2[[#This Row],[Year 3 Budget Revision]])</f>
        <v>854570.72</v>
      </c>
      <c r="P11" s="86"/>
    </row>
    <row r="12" spans="1:16" ht="15.75">
      <c r="A12" s="86">
        <v>4000</v>
      </c>
      <c r="B12" s="86" t="s">
        <v>61</v>
      </c>
      <c r="C12" s="87">
        <v>229.42</v>
      </c>
      <c r="D12" s="113">
        <v>-229.42</v>
      </c>
      <c r="E12" s="89">
        <v>0</v>
      </c>
      <c r="F12" s="88">
        <v>352822.53</v>
      </c>
      <c r="G12" s="113">
        <v>0</v>
      </c>
      <c r="H12" s="88">
        <f>Table2[[#This Row],[Year 1 Original Budget]]+Table2[[#This Row],[Year 1 Change (+/-)]]</f>
        <v>352822.53</v>
      </c>
      <c r="I12" s="87">
        <v>278684.12</v>
      </c>
      <c r="J12" s="113">
        <v>87257.61</v>
      </c>
      <c r="K12" s="89">
        <f>Table2[[#This Row],[Year 2 Original Budget]]+Table2[[#This Row],[Year 2 Change (+/-)]]</f>
        <v>365941.73</v>
      </c>
      <c r="L12" s="88">
        <v>206012.23</v>
      </c>
      <c r="M12" s="113">
        <v>0</v>
      </c>
      <c r="N12" s="89">
        <f>Table2[[#This Row],[Year 3 Original Budget]]+Table2[[#This Row],[Year 3 Change (+/-)]]</f>
        <v>206012.23</v>
      </c>
      <c r="O12" s="88">
        <f>+SUM(Table2[[#This Row],[Planning Year Budget Revision]]+Table2[[#This Row],[Year 1 Budget Revision]]+Table2[[#This Row],[Year 2 Budget Revision]]+Table2[[#This Row],[Year 3 Budget Revision]])</f>
        <v>924776.49</v>
      </c>
      <c r="P12" s="86"/>
    </row>
    <row r="13" spans="1:16" ht="60.75">
      <c r="A13" s="86">
        <v>5000</v>
      </c>
      <c r="B13" s="24" t="s">
        <v>62</v>
      </c>
      <c r="C13" s="87">
        <v>0</v>
      </c>
      <c r="D13" s="113">
        <v>0</v>
      </c>
      <c r="E13" s="89">
        <f>Table2[[#This Row],[Planning Year Original Budget]]+Table2[[#This Row],[Planning Year Change (+/-)]]</f>
        <v>0</v>
      </c>
      <c r="F13" s="88">
        <v>134859</v>
      </c>
      <c r="G13" s="113">
        <v>0</v>
      </c>
      <c r="H13" s="88">
        <f>Table2[[#This Row],[Year 1 Original Budget]]+Table2[[#This Row],[Year 1 Change (+/-)]]</f>
        <v>134859</v>
      </c>
      <c r="I13" s="87">
        <v>92290</v>
      </c>
      <c r="J13" s="113">
        <v>224312.01</v>
      </c>
      <c r="K13" s="89">
        <f>Table2[[#This Row],[Year 2 Original Budget]]+Table2[[#This Row],[Year 2 Change (+/-)]]</f>
        <v>316602.01</v>
      </c>
      <c r="L13" s="88">
        <v>95693</v>
      </c>
      <c r="M13" s="113">
        <v>0</v>
      </c>
      <c r="N13" s="89">
        <f>Table2[[#This Row],[Year 3 Original Budget]]+Table2[[#This Row],[Year 3 Change (+/-)]]</f>
        <v>95693</v>
      </c>
      <c r="O13" s="88">
        <f>+SUM(Table2[[#This Row],[Planning Year Budget Revision]]+Table2[[#This Row],[Year 1 Budget Revision]]+Table2[[#This Row],[Year 2 Budget Revision]]+Table2[[#This Row],[Year 3 Budget Revision]])</f>
        <v>547154.01</v>
      </c>
      <c r="P13" s="86"/>
    </row>
    <row r="14" spans="1:16" ht="30.75">
      <c r="A14" s="86">
        <v>5100</v>
      </c>
      <c r="B14" s="24" t="s">
        <v>63</v>
      </c>
      <c r="C14" s="87">
        <v>0</v>
      </c>
      <c r="D14" s="113">
        <v>0</v>
      </c>
      <c r="E14" s="89">
        <f>Table2[[#This Row],[Planning Year Original Budget]]+Table2[[#This Row],[Planning Year Change (+/-)]]</f>
        <v>0</v>
      </c>
      <c r="F14" s="88">
        <v>73924.72</v>
      </c>
      <c r="G14" s="113">
        <v>0</v>
      </c>
      <c r="H14" s="88">
        <f>Table2[[#This Row],[Year 1 Original Budget]]+Table2[[#This Row],[Year 1 Change (+/-)]]</f>
        <v>73924.72</v>
      </c>
      <c r="I14" s="87">
        <v>0</v>
      </c>
      <c r="J14" s="113">
        <v>0</v>
      </c>
      <c r="K14" s="89">
        <f>Table2[[#This Row],[Year 2 Original Budget]]+Table2[[#This Row],[Year 2 Change (+/-)]]</f>
        <v>0</v>
      </c>
      <c r="L14" s="88">
        <v>57800</v>
      </c>
      <c r="M14" s="113">
        <v>0</v>
      </c>
      <c r="N14" s="89">
        <f>Table2[[#This Row],[Year 3 Original Budget]]+Table2[[#This Row],[Year 3 Change (+/-)]]</f>
        <v>57800</v>
      </c>
      <c r="O14" s="88">
        <f>+SUM(Table2[[#This Row],[Planning Year Budget Revision]]+Table2[[#This Row],[Year 1 Budget Revision]]+Table2[[#This Row],[Year 2 Budget Revision]]+Table2[[#This Row],[Year 3 Budget Revision]])</f>
        <v>131724.72</v>
      </c>
      <c r="P14" s="86"/>
    </row>
    <row r="15" spans="1:16" ht="15.75">
      <c r="A15" s="86">
        <v>5200</v>
      </c>
      <c r="B15" s="6" t="s">
        <v>64</v>
      </c>
      <c r="C15" s="87">
        <v>0</v>
      </c>
      <c r="D15" s="113">
        <v>0</v>
      </c>
      <c r="E15" s="89">
        <f>Table2[[#This Row],[Planning Year Original Budget]]+Table2[[#This Row],[Planning Year Change (+/-)]]</f>
        <v>0</v>
      </c>
      <c r="F15" s="88">
        <v>0</v>
      </c>
      <c r="G15" s="113">
        <v>0</v>
      </c>
      <c r="H15" s="88">
        <f>Table2[[#This Row],[Year 1 Original Budget]]+Table2[[#This Row],[Year 1 Change (+/-)]]</f>
        <v>0</v>
      </c>
      <c r="I15" s="87">
        <v>0</v>
      </c>
      <c r="J15" s="113">
        <v>0</v>
      </c>
      <c r="K15" s="89">
        <f>Table2[[#This Row],[Year 2 Original Budget]]+Table2[[#This Row],[Year 2 Change (+/-)]]</f>
        <v>0</v>
      </c>
      <c r="L15" s="88">
        <v>0</v>
      </c>
      <c r="M15" s="113">
        <v>0</v>
      </c>
      <c r="N15" s="89">
        <f>Table2[[#This Row],[Year 3 Original Budget]]+Table2[[#This Row],[Year 3 Change (+/-)]]</f>
        <v>0</v>
      </c>
      <c r="O15" s="88">
        <f>+SUM(Table2[[#This Row],[Planning Year Budget Revision]]+Table2[[#This Row],[Year 1 Budget Revision]]+Table2[[#This Row],[Year 2 Budget Revision]]+Table2[[#This Row],[Year 3 Budget Revision]])</f>
        <v>0</v>
      </c>
      <c r="P15" s="86"/>
    </row>
    <row r="16" spans="1:16" ht="30.75">
      <c r="A16" s="86">
        <v>5800</v>
      </c>
      <c r="B16" s="24" t="s">
        <v>65</v>
      </c>
      <c r="C16" s="87">
        <v>0</v>
      </c>
      <c r="D16" s="113">
        <v>0</v>
      </c>
      <c r="E16" s="89">
        <f>Table2[[#This Row],[Planning Year Original Budget]]+Table2[[#This Row],[Planning Year Change (+/-)]]</f>
        <v>0</v>
      </c>
      <c r="F16" s="88">
        <v>0</v>
      </c>
      <c r="G16" s="113">
        <v>0</v>
      </c>
      <c r="H16" s="88">
        <f>Table2[[#This Row],[Year 1 Original Budget]]+Table2[[#This Row],[Year 1 Change (+/-)]]</f>
        <v>0</v>
      </c>
      <c r="I16" s="87">
        <v>10786.72</v>
      </c>
      <c r="J16" s="113">
        <v>62919.28</v>
      </c>
      <c r="K16" s="89">
        <f>Table2[[#This Row],[Year 2 Original Budget]]+Table2[[#This Row],[Year 2 Change (+/-)]]</f>
        <v>73706</v>
      </c>
      <c r="L16" s="88">
        <v>0</v>
      </c>
      <c r="M16" s="113">
        <v>0</v>
      </c>
      <c r="N16" s="89">
        <f>Table2[[#This Row],[Year 3 Original Budget]]+Table2[[#This Row],[Year 3 Change (+/-)]]</f>
        <v>0</v>
      </c>
      <c r="O16" s="88">
        <f>+SUM(Table2[[#This Row],[Planning Year Budget Revision]]+Table2[[#This Row],[Year 1 Budget Revision]]+Table2[[#This Row],[Year 2 Budget Revision]]+Table2[[#This Row],[Year 3 Budget Revision]])</f>
        <v>73706</v>
      </c>
      <c r="P16" s="86"/>
    </row>
    <row r="17" spans="1:16" ht="30.75">
      <c r="A17" s="86">
        <v>6000</v>
      </c>
      <c r="B17" s="24" t="s">
        <v>66</v>
      </c>
      <c r="C17" s="87">
        <v>0</v>
      </c>
      <c r="D17" s="113">
        <v>0</v>
      </c>
      <c r="E17" s="89">
        <f>Table2[[#This Row],[Planning Year Original Budget]]+Table2[[#This Row],[Planning Year Change (+/-)]]</f>
        <v>0</v>
      </c>
      <c r="F17" s="88">
        <v>0</v>
      </c>
      <c r="G17" s="113">
        <v>0</v>
      </c>
      <c r="H17" s="88">
        <f>Table2[[#This Row],[Year 1 Original Budget]]+Table2[[#This Row],[Year 1 Change (+/-)]]</f>
        <v>0</v>
      </c>
      <c r="I17" s="87">
        <v>0</v>
      </c>
      <c r="J17" s="113">
        <v>0</v>
      </c>
      <c r="K17" s="89">
        <f>Table2[[#This Row],[Year 2 Original Budget]]+Table2[[#This Row],[Year 2 Change (+/-)]]</f>
        <v>0</v>
      </c>
      <c r="L17" s="88">
        <v>0</v>
      </c>
      <c r="M17" s="113">
        <v>0</v>
      </c>
      <c r="N17" s="89">
        <f>Table2[[#This Row],[Year 3 Original Budget]]+Table2[[#This Row],[Year 3 Change (+/-)]]</f>
        <v>0</v>
      </c>
      <c r="O17" s="88">
        <f>+SUM(Table2[[#This Row],[Planning Year Budget Revision]]+Table2[[#This Row],[Year 1 Budget Revision]]+Table2[[#This Row],[Year 2 Budget Revision]]+Table2[[#This Row],[Year 3 Budget Revision]])</f>
        <v>0</v>
      </c>
      <c r="P17" s="86"/>
    </row>
    <row r="18" spans="1:16" ht="30.75">
      <c r="A18" s="86">
        <v>7000</v>
      </c>
      <c r="B18" s="114" t="s">
        <v>67</v>
      </c>
      <c r="C18" s="87">
        <v>4159.54</v>
      </c>
      <c r="D18" s="113">
        <v>-2406.89</v>
      </c>
      <c r="E18" s="89">
        <v>1752.65</v>
      </c>
      <c r="F18" s="88">
        <v>67564.649999999994</v>
      </c>
      <c r="G18" s="113">
        <v>2653.3</v>
      </c>
      <c r="H18" s="88">
        <f>Table2[[#This Row],[Year 1 Original Budget]]+Table2[[#This Row],[Year 1 Change (+/-)]]</f>
        <v>70217.95</v>
      </c>
      <c r="I18" s="87">
        <v>70646.320000000007</v>
      </c>
      <c r="J18" s="113">
        <v>82114.899999999994</v>
      </c>
      <c r="K18" s="89">
        <f>Table2[[#This Row],[Year 2 Original Budget]]+Table2[[#This Row],[Year 2 Change (+/-)]]</f>
        <v>152761.22</v>
      </c>
      <c r="L18" s="88">
        <v>68236.990000000005</v>
      </c>
      <c r="M18" s="113">
        <v>0</v>
      </c>
      <c r="N18" s="89">
        <f>Table2[[#This Row],[Year 3 Original Budget]]+Table2[[#This Row],[Year 3 Change (+/-)]]</f>
        <v>68236.990000000005</v>
      </c>
      <c r="O18" s="88">
        <f>+SUM(Table2[[#This Row],[Planning Year Budget Revision]]+Table2[[#This Row],[Year 1 Budget Revision]]+Table2[[#This Row],[Year 2 Budget Revision]]+Table2[[#This Row],[Year 3 Budget Revision]])</f>
        <v>292968.81</v>
      </c>
      <c r="P18" s="86"/>
    </row>
    <row r="19" spans="1:16" ht="15.75">
      <c r="A19" s="86" t="s">
        <v>68</v>
      </c>
      <c r="B19" s="86"/>
      <c r="C19" s="87">
        <f>SUM(Table2[Planning Year Original Budget])</f>
        <v>109999.99999999999</v>
      </c>
      <c r="D19" s="88">
        <f>SUM(Table2[Planning Year Change (+/-)])</f>
        <v>-63650.539999999994</v>
      </c>
      <c r="E19" s="89">
        <f>SUM(Table2[Planning Year Budget Revision])</f>
        <v>46349.46</v>
      </c>
      <c r="F19" s="88">
        <f>SUM(Table2[Year 1 Original Budget])</f>
        <v>1694700</v>
      </c>
      <c r="G19" s="88">
        <f>SUM(Table2[Year 1 Change (+/-)])</f>
        <v>63650.54</v>
      </c>
      <c r="H19" s="88">
        <f>SUM(Table2[Year 1 Budget Revision])</f>
        <v>1758350.5399999998</v>
      </c>
      <c r="I19" s="87">
        <f>SUM(Table2[Year 2 Original Budget])</f>
        <v>1694700</v>
      </c>
      <c r="J19" s="88">
        <f>SUM(Table2[Year 2 Change (+/-)])</f>
        <v>1138702.5799999998</v>
      </c>
      <c r="K19" s="89">
        <f>SUM(Table2[Year 2 Budget Revision])</f>
        <v>2833402.5799999996</v>
      </c>
      <c r="L19" s="88">
        <f>SUM(Table2[Year 3 Original Budget])</f>
        <v>1694704</v>
      </c>
      <c r="M19" s="88">
        <f>SUM(Table2[Year 3 Change (+/-)])</f>
        <v>0</v>
      </c>
      <c r="N19" s="89">
        <f>SUM(Table2[Year 3 Budget Revision])</f>
        <v>1694704</v>
      </c>
      <c r="O19" s="88">
        <f>SUM(Table2[Revised Budget Total])</f>
        <v>6332806.5799999991</v>
      </c>
      <c r="P19" s="86"/>
    </row>
    <row r="20" spans="1:16" ht="15.75">
      <c r="A20" s="86"/>
      <c r="B20" s="86"/>
      <c r="C20" s="86"/>
      <c r="D20" s="86"/>
      <c r="E20" s="86"/>
      <c r="F20" s="86"/>
      <c r="G20" s="86"/>
      <c r="H20" s="86"/>
      <c r="I20" s="86"/>
      <c r="J20" s="86"/>
      <c r="K20" s="86"/>
      <c r="L20" s="86"/>
      <c r="M20" s="86"/>
      <c r="N20" s="86"/>
      <c r="O20" s="95"/>
      <c r="P20" s="86"/>
    </row>
    <row r="21" spans="1:16" ht="15.75">
      <c r="A21" s="86"/>
      <c r="B21" s="86"/>
      <c r="C21" s="86"/>
      <c r="D21" s="23"/>
      <c r="E21" s="86"/>
      <c r="F21" s="86"/>
      <c r="G21" s="86"/>
      <c r="H21" s="86"/>
      <c r="I21" s="86"/>
      <c r="J21" s="86"/>
      <c r="K21" s="86"/>
      <c r="L21" s="86"/>
      <c r="M21" s="86"/>
      <c r="N21" s="86"/>
      <c r="O21" s="86"/>
    </row>
    <row r="22" spans="1:16" ht="15.75">
      <c r="E22" s="23"/>
      <c r="O22" s="61"/>
    </row>
    <row r="25" spans="1:16">
      <c r="I25" s="73"/>
    </row>
  </sheetData>
  <pageMargins left="0.7" right="0.7" top="0.75" bottom="0.75" header="0.3" footer="0.3"/>
  <pageSetup paperSize="3" orientation="landscape" horizontalDpi="1200" verticalDpi="1200" r:id="rId1"/>
  <tableParts count="1">
    <tablePart r:id="rId2"/>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O77"/>
  <sheetViews>
    <sheetView zoomScale="80" zoomScaleNormal="80" workbookViewId="0">
      <selection activeCell="Q10" sqref="Q10"/>
    </sheetView>
  </sheetViews>
  <sheetFormatPr defaultColWidth="8.85546875" defaultRowHeight="15"/>
  <cols>
    <col min="1" max="1" width="30.85546875" customWidth="1"/>
    <col min="2" max="5" width="35.42578125" customWidth="1"/>
    <col min="6" max="9" width="20.42578125" customWidth="1"/>
    <col min="10" max="10" width="19.42578125" customWidth="1"/>
    <col min="11" max="11" width="12.140625" hidden="1" customWidth="1"/>
    <col min="12" max="12" width="12.85546875" hidden="1" customWidth="1"/>
    <col min="13" max="13" width="19.42578125" customWidth="1"/>
  </cols>
  <sheetData>
    <row r="1" spans="1:12" ht="27.75">
      <c r="A1" s="2" t="s">
        <v>69</v>
      </c>
      <c r="B1" s="2"/>
    </row>
    <row r="2" spans="1:12" ht="17.45" customHeight="1">
      <c r="A2" s="86" t="s">
        <v>27</v>
      </c>
      <c r="B2" s="1"/>
    </row>
    <row r="3" spans="1:12" ht="15.75">
      <c r="A3" s="86" t="s">
        <v>2</v>
      </c>
      <c r="B3" s="86"/>
    </row>
    <row r="4" spans="1:12" ht="15.75">
      <c r="A4" s="86" t="s">
        <v>3</v>
      </c>
      <c r="B4" s="86"/>
      <c r="E4" s="59"/>
    </row>
    <row r="5" spans="1:12" ht="30" customHeight="1">
      <c r="A5" s="3" t="s">
        <v>40</v>
      </c>
      <c r="B5" s="3"/>
      <c r="E5" s="59"/>
    </row>
    <row r="6" spans="1:12">
      <c r="A6" s="16" t="s">
        <v>70</v>
      </c>
      <c r="B6" s="16"/>
    </row>
    <row r="7" spans="1:12" ht="20.25" customHeight="1">
      <c r="A7" s="16" t="s">
        <v>71</v>
      </c>
      <c r="B7" s="16"/>
    </row>
    <row r="8" spans="1:12" ht="14.45" customHeight="1" thickBot="1">
      <c r="A8" s="17" t="s">
        <v>72</v>
      </c>
      <c r="B8" s="17"/>
    </row>
    <row r="9" spans="1:12" ht="48" thickBot="1">
      <c r="A9" s="10" t="s">
        <v>73</v>
      </c>
      <c r="B9" s="10" t="s">
        <v>74</v>
      </c>
      <c r="C9" s="10" t="s">
        <v>75</v>
      </c>
      <c r="D9" s="10" t="s">
        <v>76</v>
      </c>
      <c r="E9" s="10" t="s">
        <v>77</v>
      </c>
      <c r="F9" s="41" t="s">
        <v>78</v>
      </c>
      <c r="G9" s="42" t="s">
        <v>46</v>
      </c>
      <c r="H9" s="43" t="s">
        <v>79</v>
      </c>
      <c r="I9" s="10" t="s">
        <v>80</v>
      </c>
      <c r="J9" s="97" t="s">
        <v>81</v>
      </c>
      <c r="K9" s="46" t="s">
        <v>82</v>
      </c>
      <c r="L9" s="46" t="s">
        <v>83</v>
      </c>
    </row>
    <row r="10" spans="1:12" ht="180">
      <c r="A10" s="11" t="s">
        <v>84</v>
      </c>
      <c r="B10" s="36" t="s">
        <v>85</v>
      </c>
      <c r="C10" s="38" t="s">
        <v>86</v>
      </c>
      <c r="D10" s="106" t="s">
        <v>87</v>
      </c>
      <c r="E10" s="38" t="s">
        <v>88</v>
      </c>
      <c r="F10" s="37">
        <v>8960</v>
      </c>
      <c r="G10" s="22" t="e">
        <f>[1]!Table35[[#This Row],[Planning Year Proposed Budget Revision]]-[1]!Table35[[#This Row],[Planning Year Original Budget Amount]]</f>
        <v>#REF!</v>
      </c>
      <c r="H10" s="19">
        <f t="shared" ref="H10:H41" si="0">SUM(K10:L10)</f>
        <v>5061.68</v>
      </c>
      <c r="I10" s="19">
        <f t="shared" ref="I10:I47" si="1">SUM(F10:F10)</f>
        <v>8960</v>
      </c>
      <c r="J10" s="105"/>
      <c r="K10" s="47"/>
      <c r="L10" s="47">
        <v>5061.68</v>
      </c>
    </row>
    <row r="11" spans="1:12" ht="165.75">
      <c r="A11" s="11" t="s">
        <v>84</v>
      </c>
      <c r="B11" s="36" t="s">
        <v>89</v>
      </c>
      <c r="C11" s="38" t="s">
        <v>90</v>
      </c>
      <c r="D11" s="106" t="s">
        <v>91</v>
      </c>
      <c r="E11" s="38" t="s">
        <v>92</v>
      </c>
      <c r="F11" s="37">
        <v>8960</v>
      </c>
      <c r="G11" s="22">
        <v>-6484.78</v>
      </c>
      <c r="H11" s="19">
        <f t="shared" si="0"/>
        <v>2475.2199999999998</v>
      </c>
      <c r="I11" s="19">
        <f t="shared" si="1"/>
        <v>8960</v>
      </c>
      <c r="J11" s="105"/>
      <c r="K11" s="47"/>
      <c r="L11" s="47">
        <v>2475.2199999999998</v>
      </c>
    </row>
    <row r="12" spans="1:12" ht="274.5">
      <c r="A12" s="11" t="s">
        <v>84</v>
      </c>
      <c r="B12" s="36" t="s">
        <v>93</v>
      </c>
      <c r="C12" s="38" t="s">
        <v>94</v>
      </c>
      <c r="D12" s="38" t="s">
        <v>95</v>
      </c>
      <c r="E12" s="38" t="s">
        <v>96</v>
      </c>
      <c r="F12" s="37">
        <v>35908.74</v>
      </c>
      <c r="G12" s="22">
        <v>-22181.99</v>
      </c>
      <c r="H12" s="19">
        <v>13726.75</v>
      </c>
      <c r="I12" s="12">
        <f t="shared" si="1"/>
        <v>35908.74</v>
      </c>
      <c r="J12" s="110">
        <v>22181.99</v>
      </c>
      <c r="K12" s="47"/>
      <c r="L12" s="47">
        <v>4050.21</v>
      </c>
    </row>
    <row r="13" spans="1:12" ht="75">
      <c r="A13" s="11" t="s">
        <v>84</v>
      </c>
      <c r="B13" s="36" t="s">
        <v>97</v>
      </c>
      <c r="C13" s="26" t="s">
        <v>98</v>
      </c>
      <c r="D13" s="51" t="s">
        <v>99</v>
      </c>
      <c r="E13" s="38" t="s">
        <v>100</v>
      </c>
      <c r="F13" s="37">
        <v>7714</v>
      </c>
      <c r="G13" s="22">
        <v>-3663.79</v>
      </c>
      <c r="H13" s="19">
        <v>4050.21</v>
      </c>
      <c r="I13" s="19">
        <f t="shared" si="1"/>
        <v>7714</v>
      </c>
      <c r="J13" s="61">
        <v>4050.21</v>
      </c>
      <c r="K13" s="47">
        <f>839.89+239.54</f>
        <v>1079.43</v>
      </c>
      <c r="L13" s="47">
        <v>2642.19</v>
      </c>
    </row>
    <row r="14" spans="1:12" ht="286.5">
      <c r="A14" s="11" t="s">
        <v>84</v>
      </c>
      <c r="B14" s="36" t="s">
        <v>101</v>
      </c>
      <c r="C14" s="38" t="s">
        <v>102</v>
      </c>
      <c r="D14" s="106" t="s">
        <v>103</v>
      </c>
      <c r="E14" s="38" t="s">
        <v>104</v>
      </c>
      <c r="F14" s="37">
        <v>8960</v>
      </c>
      <c r="G14" s="22">
        <v>-5238.38</v>
      </c>
      <c r="H14" s="19">
        <v>3721.62</v>
      </c>
      <c r="I14" s="19">
        <f t="shared" si="1"/>
        <v>8960</v>
      </c>
      <c r="J14" s="61">
        <v>296.52</v>
      </c>
      <c r="K14" s="47"/>
      <c r="L14" s="47">
        <v>4903.74</v>
      </c>
    </row>
    <row r="15" spans="1:12" ht="150.75">
      <c r="A15" s="11" t="s">
        <v>84</v>
      </c>
      <c r="B15" s="36" t="s">
        <v>105</v>
      </c>
      <c r="C15" s="38" t="s">
        <v>106</v>
      </c>
      <c r="D15" s="106" t="s">
        <v>107</v>
      </c>
      <c r="E15" s="38" t="s">
        <v>108</v>
      </c>
      <c r="F15" s="37">
        <v>8960</v>
      </c>
      <c r="G15" s="22">
        <v>-4056.26</v>
      </c>
      <c r="H15" s="19">
        <v>4903.74</v>
      </c>
      <c r="I15" s="19">
        <f t="shared" si="1"/>
        <v>8960</v>
      </c>
      <c r="J15" s="61">
        <v>658.66</v>
      </c>
      <c r="K15" s="47"/>
      <c r="L15" s="47">
        <v>2381.86</v>
      </c>
    </row>
    <row r="16" spans="1:12" ht="136.5">
      <c r="A16" s="11" t="s">
        <v>84</v>
      </c>
      <c r="B16" s="36" t="s">
        <v>109</v>
      </c>
      <c r="C16" s="38" t="s">
        <v>110</v>
      </c>
      <c r="D16" s="106" t="s">
        <v>111</v>
      </c>
      <c r="E16" s="38" t="s">
        <v>112</v>
      </c>
      <c r="F16" s="37">
        <v>8960</v>
      </c>
      <c r="G16" s="22">
        <v>-6578.14</v>
      </c>
      <c r="H16" s="19">
        <v>2381.86</v>
      </c>
      <c r="I16" s="19">
        <f t="shared" si="1"/>
        <v>8960</v>
      </c>
      <c r="J16" s="61">
        <v>0</v>
      </c>
      <c r="K16" s="47"/>
      <c r="L16" s="47">
        <v>3139.12</v>
      </c>
    </row>
    <row r="17" spans="1:12" s="21" customFormat="1" ht="166.5">
      <c r="A17" s="11" t="s">
        <v>84</v>
      </c>
      <c r="B17" s="36" t="s">
        <v>113</v>
      </c>
      <c r="C17" s="38" t="s">
        <v>114</v>
      </c>
      <c r="D17" s="106" t="s">
        <v>115</v>
      </c>
      <c r="E17" s="38" t="s">
        <v>116</v>
      </c>
      <c r="F17" s="37">
        <v>8960</v>
      </c>
      <c r="G17" s="22">
        <v>-5820.88</v>
      </c>
      <c r="H17" s="19">
        <v>3139.12</v>
      </c>
      <c r="I17" s="19">
        <f t="shared" si="1"/>
        <v>8960</v>
      </c>
      <c r="J17" s="47">
        <v>196.71</v>
      </c>
      <c r="K17" s="48"/>
      <c r="L17" s="48">
        <v>13726.75</v>
      </c>
    </row>
    <row r="18" spans="1:12" ht="45.75">
      <c r="A18" s="11" t="s">
        <v>117</v>
      </c>
      <c r="B18" s="36" t="s">
        <v>97</v>
      </c>
      <c r="C18" s="38" t="s">
        <v>118</v>
      </c>
      <c r="D18" s="38" t="s">
        <v>119</v>
      </c>
      <c r="E18" s="38" t="s">
        <v>120</v>
      </c>
      <c r="F18" s="39">
        <v>1165.6500000000001</v>
      </c>
      <c r="G18" s="22">
        <f>Table35[[#This Row],[Planning Year Proposed Budget Revision]]-Table35[[#This Row],[Planning Year Original Budget Amount]]</f>
        <v>-869.13000000000011</v>
      </c>
      <c r="H18" s="19">
        <v>296.52</v>
      </c>
      <c r="I18" s="19">
        <f t="shared" si="1"/>
        <v>1165.6500000000001</v>
      </c>
      <c r="J18" s="61">
        <v>296.52</v>
      </c>
      <c r="K18" s="47"/>
      <c r="L18" s="47">
        <v>296.52</v>
      </c>
    </row>
    <row r="19" spans="1:12" ht="60.75">
      <c r="A19" s="11" t="s">
        <v>121</v>
      </c>
      <c r="B19" s="36" t="s">
        <v>85</v>
      </c>
      <c r="C19" s="38" t="s">
        <v>122</v>
      </c>
      <c r="D19" s="106" t="s">
        <v>123</v>
      </c>
      <c r="E19" s="106" t="s">
        <v>124</v>
      </c>
      <c r="F19" s="37">
        <v>640</v>
      </c>
      <c r="G19" s="22">
        <v>-15.04</v>
      </c>
      <c r="H19" s="19">
        <f t="shared" si="0"/>
        <v>624.96</v>
      </c>
      <c r="I19" s="19">
        <f t="shared" si="1"/>
        <v>640</v>
      </c>
      <c r="J19" s="105"/>
      <c r="K19" s="47"/>
      <c r="L19" s="47">
        <v>624.96</v>
      </c>
    </row>
    <row r="20" spans="1:12" ht="76.5">
      <c r="A20" s="11" t="s">
        <v>121</v>
      </c>
      <c r="B20" s="36" t="s">
        <v>89</v>
      </c>
      <c r="C20" s="38" t="s">
        <v>125</v>
      </c>
      <c r="D20" s="106" t="s">
        <v>126</v>
      </c>
      <c r="E20" s="106" t="s">
        <v>127</v>
      </c>
      <c r="F20" s="37">
        <v>640</v>
      </c>
      <c r="G20" s="22">
        <v>-425.81</v>
      </c>
      <c r="H20" s="29">
        <f t="shared" si="0"/>
        <v>214.19</v>
      </c>
      <c r="I20" s="29">
        <f t="shared" si="1"/>
        <v>640</v>
      </c>
      <c r="J20" s="105"/>
      <c r="K20" s="47"/>
      <c r="L20" s="47">
        <v>214.19</v>
      </c>
    </row>
    <row r="21" spans="1:12" ht="198.75">
      <c r="A21" s="11" t="s">
        <v>121</v>
      </c>
      <c r="B21" s="36" t="s">
        <v>93</v>
      </c>
      <c r="C21" s="38" t="s">
        <v>128</v>
      </c>
      <c r="D21" s="106" t="s">
        <v>129</v>
      </c>
      <c r="E21" s="38" t="s">
        <v>130</v>
      </c>
      <c r="F21" s="37">
        <v>2498.37</v>
      </c>
      <c r="G21" s="22">
        <v>-471.98</v>
      </c>
      <c r="H21" s="29">
        <v>2026.39</v>
      </c>
      <c r="I21" s="29">
        <f t="shared" si="1"/>
        <v>2498.37</v>
      </c>
      <c r="J21" s="104">
        <f>SUM(G21:G21)</f>
        <v>-471.98</v>
      </c>
      <c r="K21" s="47"/>
      <c r="L21" s="47">
        <v>658.66000000000008</v>
      </c>
    </row>
    <row r="22" spans="1:12" ht="92.25">
      <c r="A22" s="11" t="s">
        <v>121</v>
      </c>
      <c r="B22" s="36" t="s">
        <v>97</v>
      </c>
      <c r="C22" s="38" t="s">
        <v>131</v>
      </c>
      <c r="D22" s="38" t="s">
        <v>132</v>
      </c>
      <c r="E22" s="106" t="s">
        <v>124</v>
      </c>
      <c r="F22" s="37">
        <v>724.28</v>
      </c>
      <c r="G22" s="22">
        <v>-65.62</v>
      </c>
      <c r="H22" s="29">
        <v>658.66</v>
      </c>
      <c r="I22" s="29">
        <f t="shared" si="1"/>
        <v>724.28</v>
      </c>
      <c r="J22" s="105">
        <v>658.66</v>
      </c>
      <c r="K22" s="47">
        <v>48.4</v>
      </c>
      <c r="L22" s="47">
        <v>220.19</v>
      </c>
    </row>
    <row r="23" spans="1:12" ht="61.5">
      <c r="A23" s="11" t="s">
        <v>121</v>
      </c>
      <c r="B23" s="36" t="s">
        <v>101</v>
      </c>
      <c r="C23" s="38" t="s">
        <v>133</v>
      </c>
      <c r="D23" s="38" t="s">
        <v>134</v>
      </c>
      <c r="E23" s="106" t="s">
        <v>127</v>
      </c>
      <c r="F23" s="37">
        <v>640</v>
      </c>
      <c r="G23" s="22">
        <v>-371.41</v>
      </c>
      <c r="H23" s="29">
        <v>268.58999999999997</v>
      </c>
      <c r="I23" s="29">
        <f t="shared" si="1"/>
        <v>640</v>
      </c>
      <c r="J23" s="105"/>
      <c r="K23" s="47"/>
      <c r="L23" s="47">
        <v>518.36</v>
      </c>
    </row>
    <row r="24" spans="1:12" ht="76.5">
      <c r="A24" s="11" t="s">
        <v>121</v>
      </c>
      <c r="B24" s="36" t="s">
        <v>105</v>
      </c>
      <c r="C24" s="38" t="s">
        <v>135</v>
      </c>
      <c r="D24" s="106" t="s">
        <v>136</v>
      </c>
      <c r="E24" s="38" t="s">
        <v>127</v>
      </c>
      <c r="F24" s="37">
        <v>640</v>
      </c>
      <c r="G24" s="22">
        <v>-121.64</v>
      </c>
      <c r="H24" s="29">
        <v>518.36</v>
      </c>
      <c r="I24" s="29">
        <f t="shared" si="1"/>
        <v>640</v>
      </c>
      <c r="J24" s="105"/>
      <c r="K24" s="47"/>
      <c r="L24" s="47">
        <v>231.27</v>
      </c>
    </row>
    <row r="25" spans="1:12" ht="91.5">
      <c r="A25" s="11" t="s">
        <v>121</v>
      </c>
      <c r="B25" s="36" t="s">
        <v>109</v>
      </c>
      <c r="C25" s="38" t="s">
        <v>137</v>
      </c>
      <c r="D25" s="106" t="s">
        <v>138</v>
      </c>
      <c r="E25" s="38" t="s">
        <v>127</v>
      </c>
      <c r="F25" s="37">
        <v>640</v>
      </c>
      <c r="G25" s="22">
        <v>-408.73</v>
      </c>
      <c r="H25" s="29">
        <v>231.27</v>
      </c>
      <c r="I25" s="29">
        <f t="shared" si="1"/>
        <v>640</v>
      </c>
      <c r="J25" s="105"/>
      <c r="K25" s="47"/>
      <c r="L25" s="47">
        <v>297.67</v>
      </c>
    </row>
    <row r="26" spans="1:12" ht="77.25">
      <c r="A26" s="11" t="s">
        <v>121</v>
      </c>
      <c r="B26" s="36" t="s">
        <v>113</v>
      </c>
      <c r="C26" s="38" t="s">
        <v>139</v>
      </c>
      <c r="D26" s="106" t="s">
        <v>140</v>
      </c>
      <c r="E26" s="38" t="s">
        <v>124</v>
      </c>
      <c r="F26" s="37">
        <v>640</v>
      </c>
      <c r="G26" s="22">
        <v>-342.33</v>
      </c>
      <c r="H26" s="29">
        <v>297.67</v>
      </c>
      <c r="I26" s="29">
        <f t="shared" si="1"/>
        <v>640</v>
      </c>
      <c r="J26" s="105"/>
      <c r="K26" s="47"/>
      <c r="L26" s="47">
        <v>2026.3899999999999</v>
      </c>
    </row>
    <row r="27" spans="1:12" ht="30">
      <c r="A27" s="11" t="s">
        <v>141</v>
      </c>
      <c r="B27" s="36" t="s">
        <v>85</v>
      </c>
      <c r="C27" s="38" t="s">
        <v>142</v>
      </c>
      <c r="D27" s="106"/>
      <c r="E27" s="38" t="s">
        <v>143</v>
      </c>
      <c r="F27" s="37">
        <v>21.86</v>
      </c>
      <c r="G27" s="22">
        <v>-21.86</v>
      </c>
      <c r="H27" s="29">
        <f t="shared" si="0"/>
        <v>0</v>
      </c>
      <c r="I27" s="29">
        <f t="shared" si="1"/>
        <v>21.86</v>
      </c>
      <c r="J27" s="105"/>
      <c r="K27" s="47"/>
      <c r="L27" s="47">
        <v>0</v>
      </c>
    </row>
    <row r="28" spans="1:12" ht="30">
      <c r="A28" s="11" t="s">
        <v>141</v>
      </c>
      <c r="B28" s="36" t="s">
        <v>89</v>
      </c>
      <c r="C28" s="38" t="s">
        <v>142</v>
      </c>
      <c r="D28" s="51"/>
      <c r="E28" s="38" t="s">
        <v>143</v>
      </c>
      <c r="F28" s="37">
        <v>21.86</v>
      </c>
      <c r="G28" s="22">
        <v>-21.86</v>
      </c>
      <c r="H28" s="29">
        <f t="shared" si="0"/>
        <v>0</v>
      </c>
      <c r="I28" s="29">
        <f t="shared" si="1"/>
        <v>21.86</v>
      </c>
      <c r="J28" s="105"/>
      <c r="K28" s="47"/>
      <c r="L28" s="47">
        <v>0</v>
      </c>
    </row>
    <row r="29" spans="1:12" ht="45">
      <c r="A29" s="11" t="s">
        <v>141</v>
      </c>
      <c r="B29" s="36" t="s">
        <v>93</v>
      </c>
      <c r="C29" s="38" t="s">
        <v>144</v>
      </c>
      <c r="D29" s="39" t="s">
        <v>145</v>
      </c>
      <c r="E29" s="38" t="s">
        <v>146</v>
      </c>
      <c r="F29" s="37">
        <f>3.89+76.44</f>
        <v>80.33</v>
      </c>
      <c r="G29" s="22">
        <v>-80.33</v>
      </c>
      <c r="H29" s="29">
        <f t="shared" si="0"/>
        <v>0</v>
      </c>
      <c r="I29" s="29">
        <f t="shared" si="1"/>
        <v>80.33</v>
      </c>
      <c r="J29" s="110">
        <f>SUM(G29:G29)</f>
        <v>-80.33</v>
      </c>
      <c r="K29" s="47"/>
      <c r="L29" s="47">
        <v>0</v>
      </c>
    </row>
    <row r="30" spans="1:12" ht="30">
      <c r="A30" s="11" t="s">
        <v>141</v>
      </c>
      <c r="B30" s="36" t="s">
        <v>97</v>
      </c>
      <c r="C30" s="38" t="s">
        <v>142</v>
      </c>
      <c r="D30" s="51"/>
      <c r="E30" s="106" t="s">
        <v>143</v>
      </c>
      <c r="F30" s="37">
        <v>17.93</v>
      </c>
      <c r="G30" s="22">
        <f>Table35[[#This Row],[Planning Year Proposed Budget Revision]]-Table35[[#This Row],[Planning Year Original Budget Amount]]</f>
        <v>-17.93</v>
      </c>
      <c r="H30" s="29">
        <f t="shared" si="0"/>
        <v>0</v>
      </c>
      <c r="I30" s="29">
        <f t="shared" si="1"/>
        <v>17.93</v>
      </c>
      <c r="J30" s="105"/>
      <c r="K30" s="47"/>
      <c r="L30" s="47">
        <v>0</v>
      </c>
    </row>
    <row r="31" spans="1:12" ht="30">
      <c r="A31" s="11" t="s">
        <v>141</v>
      </c>
      <c r="B31" s="36" t="s">
        <v>101</v>
      </c>
      <c r="C31" s="38" t="s">
        <v>142</v>
      </c>
      <c r="D31" s="51"/>
      <c r="E31" s="38" t="s">
        <v>147</v>
      </c>
      <c r="F31" s="37">
        <v>21.86</v>
      </c>
      <c r="G31" s="22">
        <v>-21.86</v>
      </c>
      <c r="H31" s="29">
        <f t="shared" si="0"/>
        <v>0</v>
      </c>
      <c r="I31" s="29">
        <f t="shared" si="1"/>
        <v>21.86</v>
      </c>
      <c r="J31" s="105"/>
      <c r="K31" s="47"/>
      <c r="L31" s="47">
        <v>0</v>
      </c>
    </row>
    <row r="32" spans="1:12" ht="30">
      <c r="A32" s="11" t="s">
        <v>141</v>
      </c>
      <c r="B32" s="36" t="s">
        <v>105</v>
      </c>
      <c r="C32" s="38" t="s">
        <v>142</v>
      </c>
      <c r="D32" s="51"/>
      <c r="E32" s="106" t="s">
        <v>143</v>
      </c>
      <c r="F32" s="37">
        <v>21.86</v>
      </c>
      <c r="G32" s="22">
        <v>-21.86</v>
      </c>
      <c r="H32" s="29">
        <f t="shared" si="0"/>
        <v>0</v>
      </c>
      <c r="I32" s="29">
        <f t="shared" si="1"/>
        <v>21.86</v>
      </c>
      <c r="J32" s="105"/>
      <c r="K32" s="47"/>
      <c r="L32" s="47">
        <v>0</v>
      </c>
    </row>
    <row r="33" spans="1:12" ht="30">
      <c r="A33" s="11" t="s">
        <v>141</v>
      </c>
      <c r="B33" s="36" t="s">
        <v>109</v>
      </c>
      <c r="C33" s="38" t="s">
        <v>142</v>
      </c>
      <c r="D33" s="51"/>
      <c r="E33" s="38" t="s">
        <v>148</v>
      </c>
      <c r="F33" s="37">
        <v>21.86</v>
      </c>
      <c r="G33" s="22">
        <v>-21.86</v>
      </c>
      <c r="H33" s="29">
        <f t="shared" si="0"/>
        <v>0</v>
      </c>
      <c r="I33" s="29">
        <f t="shared" si="1"/>
        <v>21.86</v>
      </c>
      <c r="J33" s="105"/>
      <c r="K33" s="47"/>
      <c r="L33" s="47">
        <v>0</v>
      </c>
    </row>
    <row r="34" spans="1:12" ht="30">
      <c r="A34" s="11" t="s">
        <v>141</v>
      </c>
      <c r="B34" s="36" t="s">
        <v>113</v>
      </c>
      <c r="C34" s="38" t="s">
        <v>142</v>
      </c>
      <c r="D34" s="51"/>
      <c r="E34" s="38" t="s">
        <v>149</v>
      </c>
      <c r="F34" s="37">
        <v>21.86</v>
      </c>
      <c r="G34" s="22">
        <v>-21.86</v>
      </c>
      <c r="H34" s="29">
        <f t="shared" si="0"/>
        <v>0</v>
      </c>
      <c r="I34" s="29">
        <f t="shared" si="1"/>
        <v>21.86</v>
      </c>
      <c r="J34" s="105"/>
      <c r="K34" s="47"/>
      <c r="L34" s="47">
        <v>0</v>
      </c>
    </row>
    <row r="35" spans="1:12" ht="60">
      <c r="A35" s="11" t="s">
        <v>150</v>
      </c>
      <c r="B35" s="36"/>
      <c r="C35" s="26"/>
      <c r="D35" s="37"/>
      <c r="E35" s="26"/>
      <c r="F35" s="37">
        <v>0</v>
      </c>
      <c r="G35" s="22">
        <f>Table35[[#This Row],[Planning Year Proposed Budget Revision]]-Table35[[#This Row],[Planning Year Original Budget Amount]]</f>
        <v>0</v>
      </c>
      <c r="H35" s="29">
        <f t="shared" si="0"/>
        <v>0</v>
      </c>
      <c r="I35" s="29">
        <f t="shared" si="1"/>
        <v>0</v>
      </c>
      <c r="J35" s="105"/>
      <c r="K35" s="47"/>
      <c r="L35" s="47">
        <v>0</v>
      </c>
    </row>
    <row r="36" spans="1:12" ht="45">
      <c r="A36" s="11" t="s">
        <v>151</v>
      </c>
      <c r="B36" s="36"/>
      <c r="C36" s="26"/>
      <c r="D36" s="37"/>
      <c r="E36" s="26"/>
      <c r="F36" s="37">
        <v>0</v>
      </c>
      <c r="G36" s="22">
        <f>Table35[[#This Row],[Planning Year Proposed Budget Revision]]-Table35[[#This Row],[Planning Year Original Budget Amount]]</f>
        <v>0</v>
      </c>
      <c r="H36" s="29">
        <f t="shared" si="0"/>
        <v>0</v>
      </c>
      <c r="I36" s="29">
        <f t="shared" si="1"/>
        <v>0</v>
      </c>
      <c r="J36" s="105"/>
      <c r="K36" s="47"/>
      <c r="L36" s="47">
        <v>0</v>
      </c>
    </row>
    <row r="37" spans="1:12" ht="30">
      <c r="A37" s="11" t="s">
        <v>152</v>
      </c>
      <c r="B37" s="36"/>
      <c r="C37" s="26"/>
      <c r="D37" s="37"/>
      <c r="E37" s="26"/>
      <c r="F37" s="37">
        <v>0</v>
      </c>
      <c r="G37" s="22">
        <f>Table35[[#This Row],[Planning Year Proposed Budget Revision]]-Table35[[#This Row],[Planning Year Original Budget Amount]]</f>
        <v>0</v>
      </c>
      <c r="H37" s="29">
        <f t="shared" si="0"/>
        <v>0</v>
      </c>
      <c r="I37" s="29">
        <f t="shared" si="1"/>
        <v>0</v>
      </c>
      <c r="J37" s="105"/>
      <c r="K37" s="47"/>
      <c r="L37" s="47">
        <v>0</v>
      </c>
    </row>
    <row r="38" spans="1:12" ht="60">
      <c r="A38" s="11" t="s">
        <v>153</v>
      </c>
      <c r="B38" s="44"/>
      <c r="C38" s="44"/>
      <c r="D38" s="37"/>
      <c r="E38" s="26"/>
      <c r="F38" s="37">
        <v>0</v>
      </c>
      <c r="G38" s="22">
        <f>Table35[[#This Row],[Planning Year Proposed Budget Revision]]-Table35[[#This Row],[Planning Year Original Budget Amount]]</f>
        <v>0</v>
      </c>
      <c r="H38" s="29">
        <f t="shared" si="0"/>
        <v>0</v>
      </c>
      <c r="I38" s="29">
        <f t="shared" si="1"/>
        <v>0</v>
      </c>
      <c r="J38" s="105"/>
      <c r="K38" s="47"/>
      <c r="L38" s="47">
        <v>0</v>
      </c>
    </row>
    <row r="39" spans="1:12" ht="30">
      <c r="A39" s="11" t="s">
        <v>154</v>
      </c>
      <c r="B39" s="36"/>
      <c r="C39" s="18"/>
      <c r="D39" s="37"/>
      <c r="E39" s="26"/>
      <c r="F39" s="37">
        <v>0</v>
      </c>
      <c r="G39" s="22">
        <f>Table35[[#This Row],[Planning Year Proposed Budget Revision]]-Table35[[#This Row],[Planning Year Original Budget Amount]]</f>
        <v>0</v>
      </c>
      <c r="H39" s="29">
        <f t="shared" si="0"/>
        <v>0</v>
      </c>
      <c r="I39" s="29">
        <f t="shared" si="1"/>
        <v>0</v>
      </c>
      <c r="J39" s="105"/>
      <c r="K39" s="47"/>
      <c r="L39" s="47">
        <v>0</v>
      </c>
    </row>
    <row r="40" spans="1:12" ht="45">
      <c r="A40" s="11" t="s">
        <v>155</v>
      </c>
      <c r="B40" s="36" t="s">
        <v>85</v>
      </c>
      <c r="C40" s="40">
        <v>3.9300000000000002E-2</v>
      </c>
      <c r="D40" s="107"/>
      <c r="E40" s="38" t="s">
        <v>156</v>
      </c>
      <c r="F40" s="37">
        <v>378.14</v>
      </c>
      <c r="G40" s="22">
        <v>-154.66</v>
      </c>
      <c r="H40" s="29">
        <f t="shared" si="0"/>
        <v>223.48</v>
      </c>
      <c r="I40" s="29">
        <f t="shared" si="1"/>
        <v>378.14</v>
      </c>
      <c r="J40" s="105"/>
      <c r="K40" s="47"/>
      <c r="L40" s="47">
        <v>223.48</v>
      </c>
    </row>
    <row r="41" spans="1:12" ht="45">
      <c r="A41" s="11" t="s">
        <v>155</v>
      </c>
      <c r="B41" s="36" t="s">
        <v>89</v>
      </c>
      <c r="C41" s="40">
        <v>3.9300000000000002E-2</v>
      </c>
      <c r="D41" s="39"/>
      <c r="E41" s="38" t="s">
        <v>157</v>
      </c>
      <c r="F41" s="37">
        <v>378.14</v>
      </c>
      <c r="G41" s="22">
        <v>-272.45</v>
      </c>
      <c r="H41" s="29">
        <f t="shared" si="0"/>
        <v>105.69</v>
      </c>
      <c r="I41" s="29">
        <f t="shared" si="1"/>
        <v>378.14</v>
      </c>
      <c r="J41" s="105"/>
      <c r="K41" s="47"/>
      <c r="L41" s="47">
        <v>105.69</v>
      </c>
    </row>
    <row r="42" spans="1:12" ht="45">
      <c r="A42" s="11" t="s">
        <v>155</v>
      </c>
      <c r="B42" s="36" t="s">
        <v>93</v>
      </c>
      <c r="C42" s="40">
        <v>3.9300000000000002E-2</v>
      </c>
      <c r="D42" s="39"/>
      <c r="E42" s="38" t="s">
        <v>156</v>
      </c>
      <c r="F42" s="37">
        <v>1512.56</v>
      </c>
      <c r="G42" s="22">
        <v>-893.46</v>
      </c>
      <c r="H42" s="29">
        <v>619.1</v>
      </c>
      <c r="I42" s="29">
        <f t="shared" si="1"/>
        <v>1512.56</v>
      </c>
      <c r="J42" s="104">
        <f>SUM(G42:G42)</f>
        <v>-893.46</v>
      </c>
      <c r="K42" s="47"/>
      <c r="L42" s="47">
        <v>196.71</v>
      </c>
    </row>
    <row r="43" spans="1:12" ht="45">
      <c r="A43" s="11" t="s">
        <v>155</v>
      </c>
      <c r="B43" s="36" t="s">
        <v>97</v>
      </c>
      <c r="C43" s="40">
        <v>3.9300000000000002E-2</v>
      </c>
      <c r="D43" s="39"/>
      <c r="E43" s="106" t="s">
        <v>156</v>
      </c>
      <c r="F43" s="37">
        <v>378.14</v>
      </c>
      <c r="G43" s="22">
        <v>-181.43</v>
      </c>
      <c r="H43" s="29">
        <v>196.71</v>
      </c>
      <c r="I43" s="29">
        <f t="shared" si="1"/>
        <v>378.14</v>
      </c>
      <c r="J43" s="105">
        <v>196.71</v>
      </c>
      <c r="K43" s="47">
        <v>44.32</v>
      </c>
      <c r="L43" s="47">
        <v>112.49</v>
      </c>
    </row>
    <row r="44" spans="1:12" ht="30">
      <c r="A44" s="11" t="s">
        <v>155</v>
      </c>
      <c r="B44" s="36" t="s">
        <v>101</v>
      </c>
      <c r="C44" s="40">
        <v>3.9300000000000002E-2</v>
      </c>
      <c r="D44" s="39"/>
      <c r="E44" s="38" t="s">
        <v>158</v>
      </c>
      <c r="F44" s="37">
        <v>378.14</v>
      </c>
      <c r="G44" s="22">
        <v>-221.33</v>
      </c>
      <c r="H44" s="29">
        <v>156.81</v>
      </c>
      <c r="I44" s="29">
        <f t="shared" si="1"/>
        <v>378.14</v>
      </c>
      <c r="J44" s="105"/>
      <c r="K44" s="47"/>
      <c r="L44" s="47">
        <v>213.09</v>
      </c>
    </row>
    <row r="45" spans="1:12" ht="45">
      <c r="A45" s="11" t="s">
        <v>155</v>
      </c>
      <c r="B45" s="36" t="s">
        <v>105</v>
      </c>
      <c r="C45" s="40">
        <v>3.9300000000000002E-2</v>
      </c>
      <c r="D45" s="39"/>
      <c r="E45" s="106" t="s">
        <v>159</v>
      </c>
      <c r="F45" s="37">
        <v>378.14</v>
      </c>
      <c r="G45" s="22">
        <v>-165.05</v>
      </c>
      <c r="H45" s="29">
        <v>213.09</v>
      </c>
      <c r="I45" s="29">
        <f t="shared" si="1"/>
        <v>378.14</v>
      </c>
      <c r="J45" s="105"/>
      <c r="K45" s="47"/>
      <c r="L45" s="47">
        <v>102.7</v>
      </c>
    </row>
    <row r="46" spans="1:12" ht="45">
      <c r="A46" s="11" t="s">
        <v>155</v>
      </c>
      <c r="B46" s="36" t="s">
        <v>109</v>
      </c>
      <c r="C46" s="40">
        <v>3.9300000000000002E-2</v>
      </c>
      <c r="D46" s="39"/>
      <c r="E46" s="38" t="s">
        <v>156</v>
      </c>
      <c r="F46" s="37">
        <v>378.14</v>
      </c>
      <c r="G46" s="22">
        <v>-275.44</v>
      </c>
      <c r="H46" s="29">
        <v>102.7</v>
      </c>
      <c r="I46" s="29">
        <f t="shared" si="1"/>
        <v>378.14</v>
      </c>
      <c r="J46" s="105"/>
      <c r="K46" s="47"/>
      <c r="L46" s="47">
        <v>135.07</v>
      </c>
    </row>
    <row r="47" spans="1:12" ht="45">
      <c r="A47" s="11" t="s">
        <v>155</v>
      </c>
      <c r="B47" s="36" t="s">
        <v>113</v>
      </c>
      <c r="C47" s="40">
        <v>3.9300000000000002E-2</v>
      </c>
      <c r="D47" s="39"/>
      <c r="E47" s="38" t="s">
        <v>160</v>
      </c>
      <c r="F47" s="37">
        <v>378.14</v>
      </c>
      <c r="G47" s="22">
        <v>-243.07</v>
      </c>
      <c r="H47" s="29">
        <v>135.07</v>
      </c>
      <c r="I47" s="29">
        <f t="shared" si="1"/>
        <v>378.14</v>
      </c>
      <c r="J47" s="105"/>
      <c r="K47" s="47"/>
      <c r="L47" s="47">
        <v>619.1</v>
      </c>
    </row>
    <row r="48" spans="1:12">
      <c r="A48" s="11" t="s">
        <v>68</v>
      </c>
      <c r="B48" s="11"/>
      <c r="C48" s="18"/>
      <c r="D48" s="45"/>
      <c r="E48" s="18"/>
      <c r="F48" s="45">
        <f>SUM(Table35[Planning Year Original Budget Amount])</f>
        <v>109999.99999999997</v>
      </c>
      <c r="G48" s="29" t="e">
        <f>SUBTOTAL(109,Table35[Planning Year Change (+/-)])</f>
        <v>#REF!</v>
      </c>
      <c r="H48" s="29">
        <f>SUBTOTAL(109,Table35[Planning Year Proposed Budget Revision])</f>
        <v>46349.459999999992</v>
      </c>
      <c r="I48" s="29"/>
      <c r="K48" s="47">
        <f>SUM(K10:K47)</f>
        <v>1172.1500000000001</v>
      </c>
      <c r="L48" s="47">
        <f>SUM(L10:L47)</f>
        <v>45177.31</v>
      </c>
    </row>
    <row r="51" spans="1:15">
      <c r="A51" s="77"/>
    </row>
    <row r="55" spans="1:15">
      <c r="A55" s="66" t="s">
        <v>161</v>
      </c>
      <c r="B55" s="67" t="s">
        <v>162</v>
      </c>
      <c r="C55" s="67" t="s">
        <v>163</v>
      </c>
      <c r="D55" s="67" t="s">
        <v>164</v>
      </c>
      <c r="E55" s="67" t="s">
        <v>165</v>
      </c>
      <c r="F55" s="68">
        <v>1000</v>
      </c>
      <c r="G55" s="68">
        <v>3000</v>
      </c>
      <c r="H55" s="68">
        <v>7000</v>
      </c>
      <c r="I55" s="68"/>
      <c r="J55" s="66"/>
      <c r="L55" t="s">
        <v>166</v>
      </c>
    </row>
    <row r="56" spans="1:15">
      <c r="A56" s="66" t="s">
        <v>85</v>
      </c>
      <c r="B56" s="76">
        <v>4089.88</v>
      </c>
      <c r="C56" s="66">
        <v>1.0435000000000001</v>
      </c>
      <c r="D56" s="70">
        <f>SUM(B56/C56)</f>
        <v>3919.3866794441778</v>
      </c>
      <c r="E56" s="70">
        <f>SUM(B56-D56)</f>
        <v>170.49332055582227</v>
      </c>
      <c r="F56" s="69">
        <v>3472</v>
      </c>
      <c r="G56" s="69">
        <v>447.39</v>
      </c>
      <c r="H56" s="79">
        <f>E56</f>
        <v>170.49332055582227</v>
      </c>
      <c r="I56" s="79"/>
      <c r="J56" s="71">
        <f>SUM(F56:H56)</f>
        <v>4089.8833205558221</v>
      </c>
      <c r="M56" s="61">
        <f>SUM(B56-J56)</f>
        <v>-3.3205558220288367E-3</v>
      </c>
    </row>
    <row r="57" spans="1:15">
      <c r="A57" s="66" t="s">
        <v>89</v>
      </c>
      <c r="B57" s="76">
        <v>7204.9</v>
      </c>
      <c r="C57" s="66">
        <v>1.0435000000000001</v>
      </c>
      <c r="D57" s="70">
        <f>SUM(B57/C57)</f>
        <v>6904.5519885002386</v>
      </c>
      <c r="E57" s="70">
        <f t="shared" ref="E57:E63" si="2">SUM(B57-D57)</f>
        <v>300.34801149976101</v>
      </c>
      <c r="F57" s="69">
        <v>6272</v>
      </c>
      <c r="G57" s="69">
        <v>632.54999999999995</v>
      </c>
      <c r="H57" s="79">
        <f t="shared" ref="H57:H63" si="3">E57</f>
        <v>300.34801149976101</v>
      </c>
      <c r="I57" s="79"/>
      <c r="J57" s="71">
        <f t="shared" ref="J57:J63" si="4">SUM(F57:H57)</f>
        <v>7204.8980114997612</v>
      </c>
      <c r="M57" s="61">
        <f t="shared" ref="M57:M63" si="5">SUM(B57-J57)</f>
        <v>1.9885002384398831E-3</v>
      </c>
    </row>
    <row r="58" spans="1:15">
      <c r="A58" s="66" t="s">
        <v>97</v>
      </c>
      <c r="B58" s="76">
        <v>4797.8999999999996</v>
      </c>
      <c r="C58" s="66">
        <v>1.0435000000000001</v>
      </c>
      <c r="D58" s="70">
        <f t="shared" ref="D58:D63" si="6">SUM(B58/C58)</f>
        <v>4597.8917105893615</v>
      </c>
      <c r="E58" s="70">
        <f t="shared" si="2"/>
        <v>200.0082894106381</v>
      </c>
      <c r="F58" s="69">
        <v>4032</v>
      </c>
      <c r="G58" s="69">
        <v>565.89</v>
      </c>
      <c r="H58" s="79">
        <f t="shared" si="3"/>
        <v>200.0082894106381</v>
      </c>
      <c r="I58" s="79"/>
      <c r="J58" s="71">
        <f t="shared" si="4"/>
        <v>4797.8982894106384</v>
      </c>
      <c r="M58" s="61">
        <f t="shared" si="5"/>
        <v>1.7105893612097134E-3</v>
      </c>
    </row>
    <row r="59" spans="1:15">
      <c r="A59" s="66" t="s">
        <v>101</v>
      </c>
      <c r="B59" s="81">
        <v>5852.98</v>
      </c>
      <c r="C59" s="66">
        <v>1.0435000000000001</v>
      </c>
      <c r="D59" s="70">
        <f t="shared" si="6"/>
        <v>5608.988979396262</v>
      </c>
      <c r="E59" s="70">
        <f t="shared" si="2"/>
        <v>243.99102060373752</v>
      </c>
      <c r="F59" s="79">
        <v>5152</v>
      </c>
      <c r="G59" s="79">
        <v>456.99</v>
      </c>
      <c r="H59" s="79">
        <f t="shared" si="3"/>
        <v>243.99102060373752</v>
      </c>
      <c r="I59" s="79"/>
      <c r="J59" s="71">
        <f t="shared" si="4"/>
        <v>5852.9810206037373</v>
      </c>
      <c r="M59" s="61">
        <f t="shared" si="5"/>
        <v>-1.0206037377429311E-3</v>
      </c>
      <c r="O59" s="61"/>
    </row>
    <row r="60" spans="1:15">
      <c r="A60" s="66" t="s">
        <v>105</v>
      </c>
      <c r="B60" s="81">
        <v>4364.8100000000004</v>
      </c>
      <c r="C60" s="66">
        <v>1.0435000000000001</v>
      </c>
      <c r="D60" s="70">
        <f t="shared" si="6"/>
        <v>4182.855773838045</v>
      </c>
      <c r="E60" s="70">
        <f t="shared" si="2"/>
        <v>181.95422616195538</v>
      </c>
      <c r="F60" s="79">
        <v>3752</v>
      </c>
      <c r="G60" s="79">
        <v>430.86</v>
      </c>
      <c r="H60" s="79">
        <f t="shared" si="3"/>
        <v>181.95422616195538</v>
      </c>
      <c r="I60" s="79"/>
      <c r="J60" s="71">
        <f t="shared" si="4"/>
        <v>4364.814226161955</v>
      </c>
      <c r="M60" s="61">
        <f t="shared" si="5"/>
        <v>-4.2261619546479778E-3</v>
      </c>
    </row>
    <row r="61" spans="1:15">
      <c r="A61" s="66" t="s">
        <v>109</v>
      </c>
      <c r="B61" s="81">
        <v>7284.17</v>
      </c>
      <c r="C61" s="66">
        <v>1.0435000000000001</v>
      </c>
      <c r="D61" s="70">
        <f t="shared" si="6"/>
        <v>6980.5174892189743</v>
      </c>
      <c r="E61" s="70">
        <f t="shared" si="2"/>
        <v>303.65251078102574</v>
      </c>
      <c r="F61" s="79">
        <v>6552</v>
      </c>
      <c r="G61" s="79">
        <v>428.52</v>
      </c>
      <c r="H61" s="79">
        <f t="shared" si="3"/>
        <v>303.65251078102574</v>
      </c>
      <c r="I61" s="79"/>
      <c r="J61" s="71">
        <f t="shared" si="4"/>
        <v>7284.1725107810262</v>
      </c>
      <c r="M61" s="61">
        <f t="shared" si="5"/>
        <v>-2.5107810261033592E-3</v>
      </c>
    </row>
    <row r="62" spans="1:15">
      <c r="A62" s="66" t="s">
        <v>113</v>
      </c>
      <c r="B62" s="81">
        <v>6428.14</v>
      </c>
      <c r="C62" s="66">
        <v>1.0435000000000001</v>
      </c>
      <c r="D62" s="70">
        <f t="shared" si="6"/>
        <v>6160.1724964063251</v>
      </c>
      <c r="E62" s="70">
        <v>267.95999999999998</v>
      </c>
      <c r="F62" s="79">
        <v>5600</v>
      </c>
      <c r="G62" s="79">
        <v>560.17999999999995</v>
      </c>
      <c r="H62" s="79">
        <v>267.95999999999998</v>
      </c>
      <c r="I62" s="79"/>
      <c r="J62" s="71">
        <f t="shared" si="4"/>
        <v>6428.14</v>
      </c>
      <c r="M62" s="61">
        <f t="shared" si="5"/>
        <v>0</v>
      </c>
    </row>
    <row r="63" spans="1:15">
      <c r="A63" s="66" t="s">
        <v>93</v>
      </c>
      <c r="B63" s="81">
        <v>23627.759999999998</v>
      </c>
      <c r="C63" s="66">
        <v>1.0435000000000001</v>
      </c>
      <c r="D63" s="70">
        <f t="shared" si="6"/>
        <v>22642.798275035933</v>
      </c>
      <c r="E63" s="70">
        <f t="shared" si="2"/>
        <v>984.96172496406507</v>
      </c>
      <c r="F63" s="79">
        <v>18816</v>
      </c>
      <c r="G63" s="79">
        <v>3826.8</v>
      </c>
      <c r="H63" s="79">
        <f t="shared" si="3"/>
        <v>984.96172496406507</v>
      </c>
      <c r="I63" s="79"/>
      <c r="J63" s="71">
        <f t="shared" si="4"/>
        <v>23627.761724964064</v>
      </c>
      <c r="M63" s="61">
        <f t="shared" si="5"/>
        <v>-1.7249640659429133E-3</v>
      </c>
    </row>
    <row r="64" spans="1:15">
      <c r="B64" s="77">
        <f>SUM(B56:B63)</f>
        <v>63650.539999999994</v>
      </c>
      <c r="H64" s="61"/>
      <c r="I64" s="61"/>
      <c r="J64" s="61"/>
      <c r="M64" s="77"/>
    </row>
    <row r="66" spans="4:15">
      <c r="D66" s="59"/>
      <c r="E66" s="75"/>
      <c r="F66" s="59"/>
      <c r="G66" s="74"/>
      <c r="H66" s="59"/>
      <c r="I66" s="59"/>
      <c r="J66" s="59"/>
      <c r="K66" s="59"/>
      <c r="L66" s="59"/>
      <c r="M66" s="59"/>
    </row>
    <row r="67" spans="4:15">
      <c r="D67" s="59"/>
      <c r="F67" s="73"/>
      <c r="G67" s="73"/>
      <c r="H67" s="61"/>
      <c r="I67" s="61"/>
      <c r="M67" s="61"/>
    </row>
    <row r="68" spans="4:15">
      <c r="D68" s="59"/>
      <c r="E68" s="99" t="s">
        <v>93</v>
      </c>
      <c r="F68" s="101" t="s">
        <v>167</v>
      </c>
      <c r="G68" s="101" t="s">
        <v>168</v>
      </c>
      <c r="H68" s="101" t="s">
        <v>169</v>
      </c>
      <c r="I68" s="101"/>
      <c r="J68" s="73"/>
      <c r="K68" s="61" t="s">
        <v>170</v>
      </c>
      <c r="M68" s="61"/>
    </row>
    <row r="69" spans="4:15">
      <c r="D69" s="59"/>
      <c r="E69" s="44" t="s">
        <v>85</v>
      </c>
      <c r="F69" s="98">
        <f t="shared" ref="F69:H70" si="7">SUM(F10+F19+F27+F40)</f>
        <v>10000</v>
      </c>
      <c r="G69" s="98" t="e">
        <f t="shared" si="7"/>
        <v>#REF!</v>
      </c>
      <c r="H69" s="98">
        <f t="shared" si="7"/>
        <v>5910.12</v>
      </c>
      <c r="I69" s="98"/>
      <c r="M69" s="61"/>
    </row>
    <row r="70" spans="4:15">
      <c r="D70" s="59"/>
      <c r="E70" s="44" t="s">
        <v>89</v>
      </c>
      <c r="F70" s="98">
        <f t="shared" si="7"/>
        <v>10000</v>
      </c>
      <c r="G70" s="98">
        <f t="shared" si="7"/>
        <v>-7204.9</v>
      </c>
      <c r="H70" s="98">
        <f t="shared" si="7"/>
        <v>2795.1</v>
      </c>
      <c r="I70" s="98"/>
      <c r="M70" s="61"/>
      <c r="O70" s="82"/>
    </row>
    <row r="71" spans="4:15">
      <c r="D71" s="59"/>
      <c r="E71" s="44" t="s">
        <v>97</v>
      </c>
      <c r="F71" s="98">
        <f>F12+F18+F21+F29+F42</f>
        <v>41165.65</v>
      </c>
      <c r="G71" s="98">
        <f>G12+G18+G21+G29+G42</f>
        <v>-24496.890000000003</v>
      </c>
      <c r="H71" s="98">
        <f>H12+H18+H21+H29+H42</f>
        <v>16668.759999999998</v>
      </c>
      <c r="I71" s="98"/>
      <c r="M71" s="61"/>
    </row>
    <row r="72" spans="4:15">
      <c r="E72" s="44" t="s">
        <v>101</v>
      </c>
      <c r="F72" s="98">
        <f t="shared" ref="F72:H76" si="8">SUM(F13+F22+F30+F43)</f>
        <v>8834.35</v>
      </c>
      <c r="G72" s="98">
        <f t="shared" si="8"/>
        <v>-3928.7699999999995</v>
      </c>
      <c r="H72" s="98">
        <f t="shared" si="8"/>
        <v>4905.58</v>
      </c>
      <c r="I72" s="98"/>
    </row>
    <row r="73" spans="4:15">
      <c r="E73" s="44" t="s">
        <v>105</v>
      </c>
      <c r="F73" s="98">
        <f t="shared" si="8"/>
        <v>10000</v>
      </c>
      <c r="G73" s="98">
        <f t="shared" si="8"/>
        <v>-5852.98</v>
      </c>
      <c r="H73" s="98">
        <f t="shared" si="8"/>
        <v>4147.0200000000004</v>
      </c>
      <c r="I73" s="98"/>
    </row>
    <row r="74" spans="4:15">
      <c r="E74" s="44" t="s">
        <v>109</v>
      </c>
      <c r="F74" s="98">
        <f t="shared" si="8"/>
        <v>10000</v>
      </c>
      <c r="G74" s="98">
        <f t="shared" si="8"/>
        <v>-4364.8100000000004</v>
      </c>
      <c r="H74" s="98">
        <f t="shared" si="8"/>
        <v>5635.19</v>
      </c>
      <c r="I74" s="98"/>
    </row>
    <row r="75" spans="4:15">
      <c r="E75" s="44" t="s">
        <v>113</v>
      </c>
      <c r="F75" s="98">
        <f t="shared" si="8"/>
        <v>10000</v>
      </c>
      <c r="G75" s="98">
        <f t="shared" si="8"/>
        <v>-7284.17</v>
      </c>
      <c r="H75" s="98">
        <f t="shared" si="8"/>
        <v>2715.83</v>
      </c>
      <c r="I75" s="98"/>
    </row>
    <row r="76" spans="4:15">
      <c r="E76" s="44" t="s">
        <v>93</v>
      </c>
      <c r="F76" s="98">
        <f t="shared" si="8"/>
        <v>10000</v>
      </c>
      <c r="G76" s="98">
        <f t="shared" si="8"/>
        <v>-6428.1399999999994</v>
      </c>
      <c r="H76" s="98">
        <f t="shared" si="8"/>
        <v>3571.86</v>
      </c>
      <c r="I76" s="98"/>
    </row>
    <row r="77" spans="4:15">
      <c r="F77" s="100">
        <f>SUM(F69:F76)</f>
        <v>110000</v>
      </c>
      <c r="G77" s="100" t="e">
        <f>SUM(G69:G76)</f>
        <v>#REF!</v>
      </c>
      <c r="H77" s="100">
        <f>SUM(H69:H76)</f>
        <v>46349.460000000006</v>
      </c>
      <c r="I77" s="100"/>
    </row>
  </sheetData>
  <pageMargins left="0.25" right="0.25" top="0.25" bottom="0.25" header="0.3" footer="0.3"/>
  <pageSetup paperSize="3" scale="48" fitToHeight="18" orientation="portrait" r:id="rId1"/>
  <legacy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I97"/>
  <sheetViews>
    <sheetView topLeftCell="A85" zoomScale="90" zoomScaleNormal="90" workbookViewId="0">
      <selection activeCell="G87" sqref="G87"/>
    </sheetView>
  </sheetViews>
  <sheetFormatPr defaultColWidth="9.140625" defaultRowHeight="15"/>
  <cols>
    <col min="1" max="1" width="30.85546875" style="44" customWidth="1"/>
    <col min="2" max="5" width="35.42578125" style="44" customWidth="1"/>
    <col min="6" max="8" width="20.42578125" style="44" customWidth="1"/>
    <col min="9" max="9" width="15" style="44" bestFit="1" customWidth="1"/>
    <col min="10" max="16384" width="9.140625" style="44"/>
  </cols>
  <sheetData>
    <row r="1" spans="1:9" ht="27.75">
      <c r="A1" s="62" t="s">
        <v>171</v>
      </c>
      <c r="B1" s="62"/>
    </row>
    <row r="2" spans="1:9" ht="17.100000000000001" customHeight="1">
      <c r="A2" s="6" t="s">
        <v>27</v>
      </c>
      <c r="B2" s="63"/>
    </row>
    <row r="3" spans="1:9" ht="15.75">
      <c r="A3" s="6" t="s">
        <v>2</v>
      </c>
      <c r="B3" s="6"/>
    </row>
    <row r="4" spans="1:9" ht="15.75">
      <c r="A4" s="6" t="s">
        <v>3</v>
      </c>
      <c r="B4" s="6"/>
    </row>
    <row r="5" spans="1:9" ht="30" customHeight="1">
      <c r="A5" s="33" t="s">
        <v>40</v>
      </c>
      <c r="B5" s="33"/>
    </row>
    <row r="6" spans="1:9">
      <c r="A6" s="64" t="s">
        <v>70</v>
      </c>
      <c r="B6" s="64"/>
    </row>
    <row r="7" spans="1:9">
      <c r="A7" s="64" t="s">
        <v>71</v>
      </c>
      <c r="B7" s="64"/>
    </row>
    <row r="8" spans="1:9" ht="14.45" customHeight="1" thickBot="1">
      <c r="A8" s="65" t="s">
        <v>72</v>
      </c>
      <c r="B8" s="65"/>
    </row>
    <row r="9" spans="1:9" ht="32.25" thickBot="1">
      <c r="A9" s="10" t="s">
        <v>73</v>
      </c>
      <c r="B9" s="10" t="s">
        <v>74</v>
      </c>
      <c r="C9" s="10" t="s">
        <v>75</v>
      </c>
      <c r="D9" s="10" t="s">
        <v>76</v>
      </c>
      <c r="E9" s="10" t="s">
        <v>172</v>
      </c>
      <c r="F9" s="13" t="s">
        <v>173</v>
      </c>
      <c r="G9" s="14" t="s">
        <v>49</v>
      </c>
      <c r="H9" s="15" t="s">
        <v>174</v>
      </c>
      <c r="I9" s="97" t="s">
        <v>81</v>
      </c>
    </row>
    <row r="10" spans="1:9" ht="409.5">
      <c r="A10" s="50" t="s">
        <v>84</v>
      </c>
      <c r="B10" s="51" t="s">
        <v>85</v>
      </c>
      <c r="C10" s="38" t="s">
        <v>175</v>
      </c>
      <c r="D10" s="38" t="s">
        <v>176</v>
      </c>
      <c r="E10" s="38" t="s">
        <v>177</v>
      </c>
      <c r="F10" s="52">
        <v>100812</v>
      </c>
      <c r="G10" s="53">
        <v>3360</v>
      </c>
      <c r="H10" s="52">
        <f t="shared" ref="H10:H40" si="0">SUM(F10:G10)</f>
        <v>104172</v>
      </c>
      <c r="I10" s="96"/>
    </row>
    <row r="11" spans="1:9" ht="409.5">
      <c r="A11" s="50" t="s">
        <v>84</v>
      </c>
      <c r="B11" s="51" t="s">
        <v>89</v>
      </c>
      <c r="C11" s="38" t="s">
        <v>178</v>
      </c>
      <c r="D11" s="106" t="s">
        <v>179</v>
      </c>
      <c r="E11" s="38" t="s">
        <v>180</v>
      </c>
      <c r="F11" s="52">
        <v>168248</v>
      </c>
      <c r="G11" s="53">
        <v>5992</v>
      </c>
      <c r="H11" s="52">
        <f t="shared" si="0"/>
        <v>174240</v>
      </c>
      <c r="I11" s="96"/>
    </row>
    <row r="12" spans="1:9" ht="336.75">
      <c r="A12" s="50" t="s">
        <v>84</v>
      </c>
      <c r="B12" s="51" t="s">
        <v>97</v>
      </c>
      <c r="C12" s="38" t="s">
        <v>181</v>
      </c>
      <c r="D12" s="109" t="s">
        <v>182</v>
      </c>
      <c r="E12" s="38" t="s">
        <v>177</v>
      </c>
      <c r="F12" s="52">
        <v>91604</v>
      </c>
      <c r="G12" s="53">
        <v>3976</v>
      </c>
      <c r="H12" s="52">
        <f t="shared" ref="H12:H17" si="1">SUM(F12:G12)</f>
        <v>95580</v>
      </c>
      <c r="I12" s="96"/>
    </row>
    <row r="13" spans="1:9" ht="409.5">
      <c r="A13" s="50" t="s">
        <v>84</v>
      </c>
      <c r="B13" s="51" t="s">
        <v>101</v>
      </c>
      <c r="C13" s="38" t="s">
        <v>183</v>
      </c>
      <c r="D13" s="106" t="s">
        <v>184</v>
      </c>
      <c r="E13" s="38" t="s">
        <v>185</v>
      </c>
      <c r="F13" s="52">
        <v>72652.08</v>
      </c>
      <c r="G13" s="53">
        <v>4872</v>
      </c>
      <c r="H13" s="52">
        <f t="shared" si="1"/>
        <v>77524.08</v>
      </c>
      <c r="I13" s="96"/>
    </row>
    <row r="14" spans="1:9" ht="409.5">
      <c r="A14" s="50" t="s">
        <v>84</v>
      </c>
      <c r="B14" s="51" t="s">
        <v>105</v>
      </c>
      <c r="C14" s="38" t="s">
        <v>186</v>
      </c>
      <c r="D14" s="106" t="s">
        <v>187</v>
      </c>
      <c r="E14" s="38" t="s">
        <v>177</v>
      </c>
      <c r="F14" s="52">
        <v>96428</v>
      </c>
      <c r="G14" s="53">
        <v>3584</v>
      </c>
      <c r="H14" s="52">
        <f t="shared" si="1"/>
        <v>100012</v>
      </c>
      <c r="I14" s="96"/>
    </row>
    <row r="15" spans="1:9" ht="409.5">
      <c r="A15" s="50" t="s">
        <v>84</v>
      </c>
      <c r="B15" s="51" t="s">
        <v>109</v>
      </c>
      <c r="C15" s="38" t="s">
        <v>188</v>
      </c>
      <c r="D15" s="106" t="s">
        <v>189</v>
      </c>
      <c r="E15" s="38" t="s">
        <v>177</v>
      </c>
      <c r="F15" s="52">
        <v>119264</v>
      </c>
      <c r="G15" s="53">
        <v>6048</v>
      </c>
      <c r="H15" s="52">
        <f t="shared" si="1"/>
        <v>125312</v>
      </c>
      <c r="I15" s="96"/>
    </row>
    <row r="16" spans="1:9" ht="409.5">
      <c r="A16" s="50" t="s">
        <v>84</v>
      </c>
      <c r="B16" s="51" t="s">
        <v>113</v>
      </c>
      <c r="C16" s="38" t="s">
        <v>190</v>
      </c>
      <c r="D16" s="106" t="s">
        <v>191</v>
      </c>
      <c r="E16" s="38" t="s">
        <v>177</v>
      </c>
      <c r="F16" s="52">
        <v>51486</v>
      </c>
      <c r="G16" s="53">
        <v>5348</v>
      </c>
      <c r="H16" s="52">
        <f t="shared" si="1"/>
        <v>56834</v>
      </c>
      <c r="I16" s="96"/>
    </row>
    <row r="17" spans="1:9" ht="105">
      <c r="A17" s="50" t="s">
        <v>84</v>
      </c>
      <c r="B17" s="51" t="s">
        <v>93</v>
      </c>
      <c r="C17" s="38"/>
      <c r="D17" s="38" t="s">
        <v>192</v>
      </c>
      <c r="E17" s="38" t="s">
        <v>193</v>
      </c>
      <c r="F17" s="52"/>
      <c r="G17" s="53">
        <v>19488</v>
      </c>
      <c r="H17" s="52">
        <f t="shared" si="1"/>
        <v>19488</v>
      </c>
      <c r="I17" s="49">
        <f>SUM(G17:G17)</f>
        <v>19488</v>
      </c>
    </row>
    <row r="18" spans="1:9" ht="165">
      <c r="A18" s="50" t="s">
        <v>117</v>
      </c>
      <c r="B18" s="51" t="s">
        <v>85</v>
      </c>
      <c r="C18" s="38" t="s">
        <v>194</v>
      </c>
      <c r="D18" s="38"/>
      <c r="E18" s="38"/>
      <c r="F18" s="52">
        <v>41870</v>
      </c>
      <c r="G18" s="53">
        <v>0</v>
      </c>
      <c r="H18" s="52">
        <f t="shared" si="0"/>
        <v>41870</v>
      </c>
      <c r="I18" s="96"/>
    </row>
    <row r="19" spans="1:9" ht="45">
      <c r="A19" s="50" t="s">
        <v>117</v>
      </c>
      <c r="B19" s="51" t="s">
        <v>89</v>
      </c>
      <c r="C19" s="38" t="s">
        <v>195</v>
      </c>
      <c r="D19" s="38"/>
      <c r="E19" s="38"/>
      <c r="F19" s="52">
        <v>2699.4</v>
      </c>
      <c r="G19" s="53"/>
      <c r="H19" s="52">
        <f t="shared" si="0"/>
        <v>2699.4</v>
      </c>
      <c r="I19" s="96"/>
    </row>
    <row r="20" spans="1:9" ht="120">
      <c r="A20" s="50" t="s">
        <v>117</v>
      </c>
      <c r="B20" s="51" t="s">
        <v>97</v>
      </c>
      <c r="C20" s="38" t="s">
        <v>196</v>
      </c>
      <c r="D20" s="54"/>
      <c r="E20" s="38"/>
      <c r="F20" s="52">
        <v>40184</v>
      </c>
      <c r="G20" s="53"/>
      <c r="H20" s="52">
        <f t="shared" si="0"/>
        <v>40184</v>
      </c>
      <c r="I20" s="96"/>
    </row>
    <row r="21" spans="1:9" ht="120">
      <c r="A21" s="50" t="s">
        <v>117</v>
      </c>
      <c r="B21" s="51" t="s">
        <v>101</v>
      </c>
      <c r="C21" s="38" t="s">
        <v>196</v>
      </c>
      <c r="D21" s="55"/>
      <c r="E21" s="55"/>
      <c r="F21" s="28">
        <v>40184</v>
      </c>
      <c r="G21" s="49">
        <v>0</v>
      </c>
      <c r="H21" s="29">
        <f t="shared" si="0"/>
        <v>40184</v>
      </c>
      <c r="I21" s="96"/>
    </row>
    <row r="22" spans="1:9" ht="105">
      <c r="A22" s="50" t="s">
        <v>117</v>
      </c>
      <c r="B22" s="51" t="s">
        <v>105</v>
      </c>
      <c r="C22" s="38" t="s">
        <v>197</v>
      </c>
      <c r="D22" s="55"/>
      <c r="E22" s="55"/>
      <c r="F22" s="28">
        <v>9074</v>
      </c>
      <c r="G22" s="49">
        <v>0</v>
      </c>
      <c r="H22" s="29">
        <f t="shared" si="0"/>
        <v>9074</v>
      </c>
      <c r="I22" s="96"/>
    </row>
    <row r="23" spans="1:9">
      <c r="A23" s="50" t="s">
        <v>117</v>
      </c>
      <c r="B23" s="51" t="s">
        <v>109</v>
      </c>
      <c r="C23" s="38" t="s">
        <v>198</v>
      </c>
      <c r="D23" s="55"/>
      <c r="E23" s="55"/>
      <c r="F23" s="28">
        <v>0</v>
      </c>
      <c r="G23" s="49">
        <v>0</v>
      </c>
      <c r="H23" s="29">
        <f t="shared" si="0"/>
        <v>0</v>
      </c>
      <c r="I23" s="96"/>
    </row>
    <row r="24" spans="1:9" ht="120">
      <c r="A24" s="50" t="s">
        <v>117</v>
      </c>
      <c r="B24" s="51" t="s">
        <v>113</v>
      </c>
      <c r="C24" s="38" t="s">
        <v>199</v>
      </c>
      <c r="D24" s="55"/>
      <c r="E24" s="55"/>
      <c r="F24" s="28">
        <v>22791</v>
      </c>
      <c r="G24" s="49">
        <v>0</v>
      </c>
      <c r="H24" s="29">
        <f>SUM(F24:G24)</f>
        <v>22791</v>
      </c>
      <c r="I24" s="96"/>
    </row>
    <row r="25" spans="1:9" ht="180">
      <c r="A25" s="50" t="s">
        <v>121</v>
      </c>
      <c r="B25" s="51" t="s">
        <v>85</v>
      </c>
      <c r="C25" s="38" t="s">
        <v>200</v>
      </c>
      <c r="D25" s="106" t="s">
        <v>201</v>
      </c>
      <c r="E25" s="106" t="s">
        <v>202</v>
      </c>
      <c r="F25" s="28">
        <v>20696</v>
      </c>
      <c r="G25" s="49">
        <v>559.39</v>
      </c>
      <c r="H25" s="29">
        <f t="shared" si="0"/>
        <v>21255.39</v>
      </c>
      <c r="I25" s="96"/>
    </row>
    <row r="26" spans="1:9" ht="150">
      <c r="A26" s="50" t="s">
        <v>121</v>
      </c>
      <c r="B26" s="51" t="s">
        <v>89</v>
      </c>
      <c r="C26" s="38" t="s">
        <v>203</v>
      </c>
      <c r="D26" s="60" t="s">
        <v>204</v>
      </c>
      <c r="E26" s="60" t="s">
        <v>202</v>
      </c>
      <c r="F26" s="28">
        <v>47718.62</v>
      </c>
      <c r="G26" s="49">
        <v>912.55</v>
      </c>
      <c r="H26" s="29">
        <v>48631.170000000006</v>
      </c>
      <c r="I26" s="96"/>
    </row>
    <row r="27" spans="1:9" ht="120.75">
      <c r="A27" s="50" t="s">
        <v>121</v>
      </c>
      <c r="B27" s="51" t="s">
        <v>97</v>
      </c>
      <c r="C27" s="38" t="s">
        <v>205</v>
      </c>
      <c r="D27" s="106" t="s">
        <v>206</v>
      </c>
      <c r="E27" s="106" t="s">
        <v>202</v>
      </c>
      <c r="F27" s="28">
        <v>49008</v>
      </c>
      <c r="G27" s="49">
        <v>621.89</v>
      </c>
      <c r="H27" s="29">
        <f t="shared" ref="H27:H32" si="2">SUM(F27:G27)</f>
        <v>49629.89</v>
      </c>
      <c r="I27" s="96"/>
    </row>
    <row r="28" spans="1:9" ht="182.25">
      <c r="A28" s="50" t="s">
        <v>121</v>
      </c>
      <c r="B28" s="51" t="s">
        <v>101</v>
      </c>
      <c r="C28" s="38" t="s">
        <v>207</v>
      </c>
      <c r="D28" s="106" t="s">
        <v>208</v>
      </c>
      <c r="E28" s="106" t="s">
        <v>209</v>
      </c>
      <c r="F28" s="28">
        <v>46883</v>
      </c>
      <c r="G28" s="49">
        <v>737.06</v>
      </c>
      <c r="H28" s="29">
        <f t="shared" si="2"/>
        <v>47620.06</v>
      </c>
      <c r="I28" s="96"/>
    </row>
    <row r="29" spans="1:9" ht="361.5">
      <c r="A29" s="50" t="s">
        <v>121</v>
      </c>
      <c r="B29" s="51" t="s">
        <v>105</v>
      </c>
      <c r="C29" s="38" t="s">
        <v>210</v>
      </c>
      <c r="D29" s="106" t="s">
        <v>211</v>
      </c>
      <c r="E29" s="38" t="s">
        <v>212</v>
      </c>
      <c r="F29" s="28">
        <v>7345</v>
      </c>
      <c r="G29" s="49">
        <v>598.86</v>
      </c>
      <c r="H29" s="29">
        <f t="shared" si="2"/>
        <v>7943.86</v>
      </c>
      <c r="I29" s="96"/>
    </row>
    <row r="30" spans="1:9" ht="120.75">
      <c r="A30" s="50" t="s">
        <v>121</v>
      </c>
      <c r="B30" s="51" t="s">
        <v>109</v>
      </c>
      <c r="C30" s="38" t="s">
        <v>213</v>
      </c>
      <c r="D30" s="106" t="s">
        <v>214</v>
      </c>
      <c r="E30" s="38" t="s">
        <v>212</v>
      </c>
      <c r="F30" s="28">
        <v>25679</v>
      </c>
      <c r="G30" s="49">
        <v>932.52</v>
      </c>
      <c r="H30" s="29">
        <f t="shared" si="2"/>
        <v>26611.52</v>
      </c>
      <c r="I30" s="96"/>
    </row>
    <row r="31" spans="1:9" ht="152.25">
      <c r="A31" s="50" t="s">
        <v>121</v>
      </c>
      <c r="B31" s="51" t="s">
        <v>113</v>
      </c>
      <c r="C31" s="38" t="s">
        <v>215</v>
      </c>
      <c r="D31" s="106" t="s">
        <v>216</v>
      </c>
      <c r="E31" s="38" t="s">
        <v>202</v>
      </c>
      <c r="F31" s="28">
        <v>10903</v>
      </c>
      <c r="G31" s="49">
        <v>812.17</v>
      </c>
      <c r="H31" s="29">
        <f t="shared" si="2"/>
        <v>11715.17</v>
      </c>
      <c r="I31" s="96"/>
    </row>
    <row r="32" spans="1:9" ht="45">
      <c r="A32" s="50" t="s">
        <v>121</v>
      </c>
      <c r="B32" s="51" t="s">
        <v>93</v>
      </c>
      <c r="C32" s="38"/>
      <c r="D32" s="111" t="s">
        <v>217</v>
      </c>
      <c r="E32" s="38" t="s">
        <v>202</v>
      </c>
      <c r="F32" s="28"/>
      <c r="G32" s="49">
        <v>3154.8</v>
      </c>
      <c r="H32" s="29">
        <f t="shared" si="2"/>
        <v>3154.8</v>
      </c>
      <c r="I32" s="49">
        <f>SUM(G32:G32)</f>
        <v>3154.8</v>
      </c>
    </row>
    <row r="33" spans="1:9" ht="136.5">
      <c r="A33" s="50" t="s">
        <v>141</v>
      </c>
      <c r="B33" s="51" t="s">
        <v>85</v>
      </c>
      <c r="C33" s="38" t="s">
        <v>218</v>
      </c>
      <c r="D33" s="55"/>
      <c r="E33" s="55"/>
      <c r="F33" s="39">
        <v>88021.81</v>
      </c>
      <c r="G33" s="49">
        <v>0</v>
      </c>
      <c r="H33" s="29">
        <f t="shared" si="0"/>
        <v>88021.81</v>
      </c>
      <c r="I33" s="96"/>
    </row>
    <row r="34" spans="1:9" ht="332.25">
      <c r="A34" s="50" t="s">
        <v>141</v>
      </c>
      <c r="B34" s="51" t="s">
        <v>219</v>
      </c>
      <c r="C34" s="38" t="s">
        <v>220</v>
      </c>
      <c r="D34" s="55"/>
      <c r="E34" s="55"/>
      <c r="F34" s="28"/>
      <c r="G34" s="49">
        <v>0</v>
      </c>
      <c r="H34" s="29">
        <f t="shared" si="0"/>
        <v>0</v>
      </c>
      <c r="I34" s="96"/>
    </row>
    <row r="35" spans="1:9" ht="409.5">
      <c r="A35" s="50" t="s">
        <v>141</v>
      </c>
      <c r="B35" s="51" t="s">
        <v>219</v>
      </c>
      <c r="C35" s="38" t="s">
        <v>221</v>
      </c>
      <c r="D35" s="55"/>
      <c r="E35" s="55"/>
      <c r="F35" s="28"/>
      <c r="G35" s="49">
        <v>0</v>
      </c>
      <c r="H35" s="29">
        <f t="shared" si="0"/>
        <v>0</v>
      </c>
      <c r="I35" s="96"/>
    </row>
    <row r="36" spans="1:9" ht="180">
      <c r="A36" s="50" t="s">
        <v>141</v>
      </c>
      <c r="B36" s="51" t="s">
        <v>89</v>
      </c>
      <c r="C36" s="38" t="s">
        <v>222</v>
      </c>
      <c r="D36" s="55"/>
      <c r="E36" s="55"/>
      <c r="F36" s="28">
        <v>61334.7</v>
      </c>
      <c r="G36" s="49"/>
      <c r="H36" s="29">
        <f t="shared" si="0"/>
        <v>61334.7</v>
      </c>
      <c r="I36" s="96"/>
    </row>
    <row r="37" spans="1:9" ht="30">
      <c r="A37" s="50" t="s">
        <v>141</v>
      </c>
      <c r="B37" s="51" t="s">
        <v>97</v>
      </c>
      <c r="C37" s="38" t="s">
        <v>223</v>
      </c>
      <c r="D37" s="55" t="s">
        <v>224</v>
      </c>
      <c r="E37" s="55" t="s">
        <v>225</v>
      </c>
      <c r="F37" s="28">
        <v>18093.580000000002</v>
      </c>
      <c r="G37" s="49"/>
      <c r="H37" s="29">
        <f t="shared" si="0"/>
        <v>18093.580000000002</v>
      </c>
      <c r="I37" s="96"/>
    </row>
    <row r="38" spans="1:9" ht="165">
      <c r="A38" s="50" t="s">
        <v>141</v>
      </c>
      <c r="B38" s="51" t="s">
        <v>101</v>
      </c>
      <c r="C38" s="38" t="s">
        <v>226</v>
      </c>
      <c r="D38" s="55"/>
      <c r="E38" s="55"/>
      <c r="F38" s="28">
        <v>19928.8</v>
      </c>
      <c r="G38" s="49"/>
      <c r="H38" s="29">
        <f t="shared" si="0"/>
        <v>19928.8</v>
      </c>
      <c r="I38" s="96"/>
    </row>
    <row r="39" spans="1:9" ht="300">
      <c r="A39" s="50" t="s">
        <v>141</v>
      </c>
      <c r="B39" s="51" t="s">
        <v>105</v>
      </c>
      <c r="C39" s="38" t="s">
        <v>227</v>
      </c>
      <c r="D39" s="55"/>
      <c r="E39" s="55"/>
      <c r="F39" s="28">
        <v>63490.879999999997</v>
      </c>
      <c r="G39" s="49">
        <v>0</v>
      </c>
      <c r="H39" s="29">
        <f t="shared" si="0"/>
        <v>63490.879999999997</v>
      </c>
      <c r="I39" s="96"/>
    </row>
    <row r="40" spans="1:9" ht="180">
      <c r="A40" s="50" t="s">
        <v>141</v>
      </c>
      <c r="B40" s="51" t="s">
        <v>109</v>
      </c>
      <c r="C40" s="38" t="s">
        <v>228</v>
      </c>
      <c r="D40" s="55"/>
      <c r="E40" s="55"/>
      <c r="F40" s="28">
        <v>34944.879999999997</v>
      </c>
      <c r="G40" s="49">
        <v>0</v>
      </c>
      <c r="H40" s="29">
        <f t="shared" si="0"/>
        <v>34944.879999999997</v>
      </c>
      <c r="I40" s="96"/>
    </row>
    <row r="41" spans="1:9" ht="135">
      <c r="A41" s="50" t="s">
        <v>141</v>
      </c>
      <c r="B41" s="51" t="s">
        <v>113</v>
      </c>
      <c r="C41" s="38" t="s">
        <v>229</v>
      </c>
      <c r="D41" s="36"/>
      <c r="E41" s="26"/>
      <c r="F41" s="28">
        <v>67007.88</v>
      </c>
      <c r="G41" s="49">
        <v>0</v>
      </c>
      <c r="H41" s="29">
        <f>SUM(F41:G41)</f>
        <v>67007.88</v>
      </c>
      <c r="I41" s="96"/>
    </row>
    <row r="42" spans="1:9" ht="318">
      <c r="A42" s="24" t="s">
        <v>150</v>
      </c>
      <c r="B42" s="51" t="s">
        <v>85</v>
      </c>
      <c r="C42" s="38" t="s">
        <v>230</v>
      </c>
      <c r="D42" s="55"/>
      <c r="E42" s="55"/>
      <c r="F42" s="28">
        <v>31869</v>
      </c>
      <c r="G42" s="49">
        <v>0</v>
      </c>
      <c r="H42" s="29">
        <f t="shared" ref="H42:H59" si="3">SUM(F42:G42)</f>
        <v>31869</v>
      </c>
      <c r="I42" s="96"/>
    </row>
    <row r="43" spans="1:9" ht="210">
      <c r="A43" s="24" t="s">
        <v>150</v>
      </c>
      <c r="B43" s="51" t="s">
        <v>89</v>
      </c>
      <c r="C43" s="38" t="s">
        <v>231</v>
      </c>
      <c r="D43" s="55"/>
      <c r="E43" s="55"/>
      <c r="F43" s="28">
        <v>21500</v>
      </c>
      <c r="G43" s="49"/>
      <c r="H43" s="29">
        <f t="shared" si="3"/>
        <v>21500</v>
      </c>
      <c r="I43" s="96"/>
    </row>
    <row r="44" spans="1:9" ht="195.75">
      <c r="A44" s="24" t="s">
        <v>150</v>
      </c>
      <c r="B44" s="51" t="s">
        <v>97</v>
      </c>
      <c r="C44" s="38" t="s">
        <v>232</v>
      </c>
      <c r="D44" s="38" t="s">
        <v>233</v>
      </c>
      <c r="E44" s="55" t="s">
        <v>225</v>
      </c>
      <c r="F44" s="28">
        <v>50000</v>
      </c>
      <c r="G44" s="49"/>
      <c r="H44" s="29">
        <f t="shared" si="3"/>
        <v>50000</v>
      </c>
      <c r="I44" s="96"/>
    </row>
    <row r="45" spans="1:9" ht="120">
      <c r="A45" s="24" t="s">
        <v>150</v>
      </c>
      <c r="B45" s="51" t="s">
        <v>101</v>
      </c>
      <c r="C45" s="38" t="s">
        <v>234</v>
      </c>
      <c r="D45" s="55"/>
      <c r="E45" s="55"/>
      <c r="F45" s="28">
        <v>240</v>
      </c>
      <c r="G45" s="49"/>
      <c r="H45" s="29">
        <f t="shared" si="3"/>
        <v>240</v>
      </c>
      <c r="I45" s="96"/>
    </row>
    <row r="46" spans="1:9" ht="285">
      <c r="A46" s="24" t="s">
        <v>150</v>
      </c>
      <c r="B46" s="51" t="s">
        <v>105</v>
      </c>
      <c r="C46" s="38" t="s">
        <v>235</v>
      </c>
      <c r="D46" s="55"/>
      <c r="E46" s="55"/>
      <c r="F46" s="28">
        <v>3550</v>
      </c>
      <c r="G46" s="49">
        <v>0</v>
      </c>
      <c r="H46" s="29">
        <f t="shared" si="3"/>
        <v>3550</v>
      </c>
      <c r="I46" s="96"/>
    </row>
    <row r="47" spans="1:9" ht="105">
      <c r="A47" s="24" t="s">
        <v>150</v>
      </c>
      <c r="B47" s="51" t="s">
        <v>109</v>
      </c>
      <c r="C47" s="38" t="s">
        <v>236</v>
      </c>
      <c r="D47" s="55"/>
      <c r="E47" s="55"/>
      <c r="F47" s="28">
        <v>0</v>
      </c>
      <c r="G47" s="49">
        <v>0</v>
      </c>
      <c r="H47" s="29">
        <f t="shared" si="3"/>
        <v>0</v>
      </c>
      <c r="I47" s="96"/>
    </row>
    <row r="48" spans="1:9" ht="240">
      <c r="A48" s="24" t="s">
        <v>150</v>
      </c>
      <c r="B48" s="51" t="s">
        <v>113</v>
      </c>
      <c r="C48" s="38" t="s">
        <v>237</v>
      </c>
      <c r="D48" s="55"/>
      <c r="E48" s="55"/>
      <c r="F48" s="28">
        <v>27700</v>
      </c>
      <c r="G48" s="49">
        <v>0</v>
      </c>
      <c r="H48" s="29">
        <f>SUM(F48:G48)</f>
        <v>27700</v>
      </c>
      <c r="I48" s="96"/>
    </row>
    <row r="49" spans="1:9" ht="90">
      <c r="A49" s="50" t="s">
        <v>238</v>
      </c>
      <c r="B49" s="51" t="s">
        <v>85</v>
      </c>
      <c r="C49" s="57" t="s">
        <v>239</v>
      </c>
      <c r="D49" s="55"/>
      <c r="E49" s="55"/>
      <c r="F49" s="28">
        <v>19025</v>
      </c>
      <c r="G49" s="49">
        <v>0</v>
      </c>
      <c r="H49" s="29">
        <f t="shared" si="3"/>
        <v>19025</v>
      </c>
      <c r="I49" s="96"/>
    </row>
    <row r="50" spans="1:9" ht="195.75">
      <c r="A50" s="50" t="s">
        <v>238</v>
      </c>
      <c r="B50" s="51" t="s">
        <v>97</v>
      </c>
      <c r="C50" s="57" t="s">
        <v>240</v>
      </c>
      <c r="D50" s="57" t="s">
        <v>241</v>
      </c>
      <c r="E50" s="55" t="s">
        <v>225</v>
      </c>
      <c r="F50" s="28">
        <v>54899.72</v>
      </c>
      <c r="G50" s="49"/>
      <c r="H50" s="29">
        <f t="shared" si="3"/>
        <v>54899.72</v>
      </c>
      <c r="I50" s="96"/>
    </row>
    <row r="51" spans="1:9" ht="30">
      <c r="A51" s="50" t="s">
        <v>152</v>
      </c>
      <c r="B51" s="51"/>
      <c r="C51" s="38"/>
      <c r="D51" s="55"/>
      <c r="E51" s="55"/>
      <c r="F51" s="28"/>
      <c r="G51" s="49"/>
      <c r="H51" s="29">
        <f t="shared" si="3"/>
        <v>0</v>
      </c>
      <c r="I51" s="96"/>
    </row>
    <row r="52" spans="1:9" ht="71.45" customHeight="1">
      <c r="A52" s="11" t="s">
        <v>153</v>
      </c>
      <c r="B52" s="56"/>
      <c r="C52" s="38"/>
      <c r="D52" s="38"/>
      <c r="E52" s="38"/>
      <c r="F52" s="52"/>
      <c r="G52" s="53"/>
      <c r="H52" s="52">
        <f t="shared" si="3"/>
        <v>0</v>
      </c>
      <c r="I52" s="96"/>
    </row>
    <row r="53" spans="1:9" ht="37.5" customHeight="1">
      <c r="A53" s="11" t="s">
        <v>242</v>
      </c>
      <c r="B53" s="56"/>
      <c r="C53" s="38"/>
      <c r="D53" s="38"/>
      <c r="E53" s="38"/>
      <c r="F53" s="52"/>
      <c r="G53" s="53"/>
      <c r="H53" s="52">
        <f t="shared" si="3"/>
        <v>0</v>
      </c>
      <c r="I53" s="96"/>
    </row>
    <row r="54" spans="1:9" ht="45">
      <c r="A54" s="50" t="s">
        <v>155</v>
      </c>
      <c r="B54" s="51" t="s">
        <v>85</v>
      </c>
      <c r="C54" s="57">
        <v>4.3499999999999997E-2</v>
      </c>
      <c r="D54" s="108"/>
      <c r="E54" s="38" t="s">
        <v>243</v>
      </c>
      <c r="F54" s="28">
        <v>12322.19</v>
      </c>
      <c r="G54" s="49">
        <v>170.49</v>
      </c>
      <c r="H54" s="29">
        <f t="shared" si="3"/>
        <v>12492.68</v>
      </c>
      <c r="I54" s="96"/>
    </row>
    <row r="55" spans="1:9" ht="45">
      <c r="A55" s="50" t="s">
        <v>155</v>
      </c>
      <c r="B55" s="51" t="s">
        <v>89</v>
      </c>
      <c r="C55" s="57">
        <v>4.3499999999999997E-2</v>
      </c>
      <c r="D55" s="39"/>
      <c r="E55" s="38" t="s">
        <v>243</v>
      </c>
      <c r="F55" s="28">
        <v>13115.28</v>
      </c>
      <c r="G55" s="49">
        <v>300.35000000000002</v>
      </c>
      <c r="H55" s="29">
        <f t="shared" si="3"/>
        <v>13415.630000000001</v>
      </c>
      <c r="I55" s="96"/>
    </row>
    <row r="56" spans="1:9" ht="45">
      <c r="A56" s="50" t="s">
        <v>155</v>
      </c>
      <c r="B56" s="51" t="s">
        <v>97</v>
      </c>
      <c r="C56" s="57">
        <v>4.3499999999999997E-2</v>
      </c>
      <c r="D56" s="39"/>
      <c r="E56" s="106" t="s">
        <v>243</v>
      </c>
      <c r="F56" s="28">
        <v>10826.7</v>
      </c>
      <c r="G56" s="49">
        <v>200.01</v>
      </c>
      <c r="H56" s="29">
        <f t="shared" si="3"/>
        <v>11026.710000000001</v>
      </c>
      <c r="I56" s="96"/>
    </row>
    <row r="57" spans="1:9" ht="45">
      <c r="A57" s="50" t="s">
        <v>155</v>
      </c>
      <c r="B57" s="51" t="s">
        <v>101</v>
      </c>
      <c r="C57" s="57">
        <v>4.3499999999999997E-2</v>
      </c>
      <c r="D57" s="39"/>
      <c r="E57" s="38" t="s">
        <v>244</v>
      </c>
      <c r="F57" s="28">
        <v>7825.12</v>
      </c>
      <c r="G57" s="49">
        <v>243.92</v>
      </c>
      <c r="H57" s="29">
        <f t="shared" si="3"/>
        <v>8069.04</v>
      </c>
      <c r="I57" s="96"/>
    </row>
    <row r="58" spans="1:9" ht="45">
      <c r="A58" s="50" t="s">
        <v>155</v>
      </c>
      <c r="B58" s="51" t="s">
        <v>105</v>
      </c>
      <c r="C58" s="57">
        <v>4.3499999999999997E-2</v>
      </c>
      <c r="D58" s="37"/>
      <c r="E58" s="60" t="s">
        <v>244</v>
      </c>
      <c r="F58" s="28">
        <v>7825.12</v>
      </c>
      <c r="G58" s="49">
        <v>181.95</v>
      </c>
      <c r="H58" s="29">
        <f t="shared" si="3"/>
        <v>8007.07</v>
      </c>
      <c r="I58" s="96"/>
    </row>
    <row r="59" spans="1:9" ht="45">
      <c r="A59" s="50" t="s">
        <v>155</v>
      </c>
      <c r="B59" s="51" t="s">
        <v>109</v>
      </c>
      <c r="C59" s="57">
        <v>4.3499999999999997E-2</v>
      </c>
      <c r="D59" s="39"/>
      <c r="E59" s="38" t="s">
        <v>245</v>
      </c>
      <c r="F59" s="28">
        <v>7825.12</v>
      </c>
      <c r="G59" s="49">
        <v>303.64999999999998</v>
      </c>
      <c r="H59" s="29">
        <f t="shared" si="3"/>
        <v>8128.7699999999995</v>
      </c>
      <c r="I59" s="96"/>
    </row>
    <row r="60" spans="1:9" ht="45">
      <c r="A60" s="50" t="s">
        <v>155</v>
      </c>
      <c r="B60" s="51" t="s">
        <v>113</v>
      </c>
      <c r="C60" s="57">
        <v>4.3499999999999997E-2</v>
      </c>
      <c r="D60" s="37"/>
      <c r="E60" s="26" t="s">
        <v>246</v>
      </c>
      <c r="F60" s="28">
        <v>7825.12</v>
      </c>
      <c r="G60" s="49">
        <v>267.97000000000003</v>
      </c>
      <c r="H60" s="29">
        <f>SUM(F60:G60)</f>
        <v>8093.09</v>
      </c>
      <c r="I60" s="96"/>
    </row>
    <row r="61" spans="1:9" ht="45">
      <c r="A61" s="50" t="s">
        <v>155</v>
      </c>
      <c r="B61" s="72" t="s">
        <v>93</v>
      </c>
      <c r="C61" s="78">
        <v>4.3499999999999997E-2</v>
      </c>
      <c r="D61" s="39"/>
      <c r="E61" s="38" t="s">
        <v>247</v>
      </c>
      <c r="F61" s="28"/>
      <c r="G61" s="49">
        <v>984.96</v>
      </c>
      <c r="H61" s="29">
        <f>SUM(F61:G61)</f>
        <v>984.96</v>
      </c>
      <c r="I61" s="49">
        <f>SUM(G61:G61)</f>
        <v>984.96</v>
      </c>
    </row>
    <row r="62" spans="1:9" ht="15.75">
      <c r="A62" s="11" t="s">
        <v>68</v>
      </c>
      <c r="B62" s="11"/>
      <c r="C62" s="18"/>
      <c r="D62" s="18"/>
      <c r="E62" s="18"/>
      <c r="F62" s="28">
        <f>SUM(F10:F61)</f>
        <v>1694700.0000000002</v>
      </c>
      <c r="G62" s="28">
        <f>SUM(G10:G61)</f>
        <v>63650.539999999994</v>
      </c>
      <c r="H62" s="29">
        <f>SUBTOTAL(109,Table3556[Year 1 Proposed Budget Revision])</f>
        <v>1758350.54</v>
      </c>
      <c r="I62" s="96"/>
    </row>
    <row r="64" spans="1:9" hidden="1"/>
    <row r="65" spans="5:8" hidden="1"/>
    <row r="66" spans="5:8" hidden="1"/>
    <row r="67" spans="5:8" hidden="1">
      <c r="G67" s="44" t="s">
        <v>248</v>
      </c>
    </row>
    <row r="68" spans="5:8" hidden="1">
      <c r="F68" s="44" t="s">
        <v>249</v>
      </c>
      <c r="G68" s="80">
        <f>SUM(G10+G25+G54)</f>
        <v>4089.88</v>
      </c>
    </row>
    <row r="69" spans="5:8" hidden="1">
      <c r="F69" s="44" t="s">
        <v>89</v>
      </c>
      <c r="G69" s="80">
        <f>SUM(G11+G19+G26+G36+G43+G55)</f>
        <v>7204.9000000000005</v>
      </c>
    </row>
    <row r="70" spans="5:8" hidden="1">
      <c r="F70" s="44" t="s">
        <v>97</v>
      </c>
      <c r="G70" s="80">
        <f>SUM(G12+G27+G56)</f>
        <v>4797.9000000000005</v>
      </c>
    </row>
    <row r="71" spans="5:8" hidden="1">
      <c r="F71" s="44" t="s">
        <v>101</v>
      </c>
      <c r="G71" s="80">
        <f>SUM(G13+G28+G57)</f>
        <v>5852.98</v>
      </c>
    </row>
    <row r="72" spans="5:8" hidden="1">
      <c r="F72" s="44" t="s">
        <v>105</v>
      </c>
      <c r="G72" s="80">
        <f>SUM(G14+G29+G58)</f>
        <v>4364.8099999999995</v>
      </c>
    </row>
    <row r="73" spans="5:8" hidden="1">
      <c r="F73" s="44" t="s">
        <v>109</v>
      </c>
      <c r="G73" s="80">
        <f>SUM(G15+G30+G59)</f>
        <v>7284.17</v>
      </c>
    </row>
    <row r="74" spans="5:8" hidden="1">
      <c r="F74" s="44" t="s">
        <v>113</v>
      </c>
      <c r="G74" s="80">
        <f>SUM(G16+G31++G60)</f>
        <v>6428.14</v>
      </c>
    </row>
    <row r="75" spans="5:8" hidden="1">
      <c r="F75" s="44" t="s">
        <v>93</v>
      </c>
      <c r="G75" s="80">
        <f>SUM(G17+G32+G61)</f>
        <v>23627.759999999998</v>
      </c>
    </row>
    <row r="76" spans="5:8" hidden="1"/>
    <row r="77" spans="5:8" hidden="1"/>
    <row r="79" spans="5:8">
      <c r="E79" s="99" t="s">
        <v>93</v>
      </c>
      <c r="F79" s="101" t="s">
        <v>167</v>
      </c>
      <c r="G79" s="101" t="s">
        <v>168</v>
      </c>
      <c r="H79" s="101" t="s">
        <v>169</v>
      </c>
    </row>
    <row r="80" spans="5:8">
      <c r="E80" s="44" t="s">
        <v>85</v>
      </c>
      <c r="F80" s="102">
        <f>F10+F18+F25+F33+F34+F35+F42+F49+F54</f>
        <v>314616</v>
      </c>
      <c r="G80" s="102">
        <f>G10+G18+G25+G33+G34+G35+G42+G49+G54</f>
        <v>4089.88</v>
      </c>
      <c r="H80" s="102">
        <f>H10+H18+H25+H33+H34+H35+H42+H49+H54</f>
        <v>318705.88</v>
      </c>
    </row>
    <row r="81" spans="5:8">
      <c r="E81" s="44" t="s">
        <v>89</v>
      </c>
      <c r="F81" s="102">
        <f>F11+F19+F26+F36+F43+F55</f>
        <v>314616</v>
      </c>
      <c r="G81" s="102">
        <f>G11+G19+G26+G36+G43+G55</f>
        <v>7204.9000000000005</v>
      </c>
      <c r="H81" s="102">
        <f>H11+H19+H26+H36+H43+H55</f>
        <v>321820.90000000002</v>
      </c>
    </row>
    <row r="82" spans="5:8">
      <c r="E82" s="44" t="s">
        <v>97</v>
      </c>
      <c r="F82" s="102">
        <f>F12+F20+F27+F37+F44+F50+F56</f>
        <v>314616.00000000006</v>
      </c>
      <c r="G82" s="102">
        <f>G12+G20+G27+G37+G44+G50+G56</f>
        <v>4797.9000000000005</v>
      </c>
      <c r="H82" s="102">
        <f>H12+H20+H27+H37+H44+H50+H56</f>
        <v>319413.90000000008</v>
      </c>
    </row>
    <row r="83" spans="5:8">
      <c r="E83" s="44" t="s">
        <v>101</v>
      </c>
      <c r="F83" s="102">
        <f t="shared" ref="F83:H86" si="4">F13+F21+F28+F38+F45+F57</f>
        <v>187713</v>
      </c>
      <c r="G83" s="102">
        <f t="shared" si="4"/>
        <v>5852.98</v>
      </c>
      <c r="H83" s="102">
        <f t="shared" si="4"/>
        <v>193565.98</v>
      </c>
    </row>
    <row r="84" spans="5:8">
      <c r="E84" s="44" t="s">
        <v>105</v>
      </c>
      <c r="F84" s="102">
        <f t="shared" si="4"/>
        <v>187713</v>
      </c>
      <c r="G84" s="102">
        <f t="shared" si="4"/>
        <v>4364.8099999999995</v>
      </c>
      <c r="H84" s="102">
        <f t="shared" si="4"/>
        <v>192077.81</v>
      </c>
    </row>
    <row r="85" spans="5:8">
      <c r="E85" s="44" t="s">
        <v>109</v>
      </c>
      <c r="F85" s="102">
        <f t="shared" si="4"/>
        <v>187713</v>
      </c>
      <c r="G85" s="102">
        <f t="shared" si="4"/>
        <v>7284.17</v>
      </c>
      <c r="H85" s="102">
        <f t="shared" si="4"/>
        <v>194997.16999999998</v>
      </c>
    </row>
    <row r="86" spans="5:8">
      <c r="E86" s="44" t="s">
        <v>113</v>
      </c>
      <c r="F86" s="102">
        <f t="shared" si="4"/>
        <v>187713</v>
      </c>
      <c r="G86" s="102">
        <f t="shared" si="4"/>
        <v>6428.14</v>
      </c>
      <c r="H86" s="102">
        <f t="shared" si="4"/>
        <v>194141.13999999998</v>
      </c>
    </row>
    <row r="87" spans="5:8">
      <c r="E87" s="44" t="s">
        <v>93</v>
      </c>
      <c r="F87" s="102">
        <f>F17+F32+F61</f>
        <v>0</v>
      </c>
      <c r="G87" s="102">
        <f>G17+G32+G61</f>
        <v>23627.759999999998</v>
      </c>
      <c r="H87" s="102">
        <f>H17+H32+H61</f>
        <v>23627.759999999998</v>
      </c>
    </row>
    <row r="88" spans="5:8">
      <c r="F88" s="103">
        <f>SUM(F80:F87)</f>
        <v>1694700</v>
      </c>
      <c r="G88" s="103">
        <f>SUM(G80:G87)</f>
        <v>63650.539999999994</v>
      </c>
      <c r="H88" s="103">
        <f>SUM(H80:H87)</f>
        <v>1758350.54</v>
      </c>
    </row>
    <row r="92" spans="5:8">
      <c r="F92" s="44" t="s">
        <v>250</v>
      </c>
    </row>
    <row r="93" spans="5:8">
      <c r="F93" s="44">
        <v>1000</v>
      </c>
      <c r="G93" s="80">
        <f>SUM(G10+G11+G14+G15+G16+G17+G12+G13)</f>
        <v>52668</v>
      </c>
    </row>
    <row r="94" spans="5:8">
      <c r="F94" s="44">
        <v>3000</v>
      </c>
      <c r="G94" s="80">
        <f>SUM(G25+G26+G27+G28+G29+G30+G31+G32)</f>
        <v>8329.2400000000016</v>
      </c>
    </row>
    <row r="95" spans="5:8">
      <c r="F95" s="44">
        <v>7000</v>
      </c>
      <c r="G95" s="80">
        <f>SUM(G54+G55+G56+G57+G58+G59+G60+G61)</f>
        <v>2653.3</v>
      </c>
    </row>
    <row r="96" spans="5:8">
      <c r="G96" s="80">
        <f>SUM(G93:G95)</f>
        <v>63650.540000000008</v>
      </c>
    </row>
    <row r="97" spans="7:7">
      <c r="G97" s="80">
        <f>SUM(Table3556[[#Totals],[Year 1 Change (+/-)]])-G96</f>
        <v>0</v>
      </c>
    </row>
  </sheetData>
  <pageMargins left="0.2" right="0.2" top="0.25" bottom="0.25" header="0.3" footer="0.3"/>
  <pageSetup paperSize="17" scale="56" fitToHeight="4"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N88"/>
  <sheetViews>
    <sheetView topLeftCell="A44" zoomScale="70" zoomScaleNormal="70" workbookViewId="0">
      <selection activeCell="G82" sqref="G82"/>
    </sheetView>
  </sheetViews>
  <sheetFormatPr defaultColWidth="9.140625" defaultRowHeight="15"/>
  <cols>
    <col min="1" max="1" width="30.85546875" style="44" customWidth="1"/>
    <col min="2" max="2" width="32.28515625" style="44" customWidth="1"/>
    <col min="3" max="3" width="78.85546875" style="44" customWidth="1"/>
    <col min="4" max="4" width="89" style="44" customWidth="1"/>
    <col min="5" max="5" width="68.85546875" style="44" customWidth="1"/>
    <col min="6" max="8" width="20.42578125" style="44" customWidth="1"/>
    <col min="9" max="12" width="9.140625" style="44"/>
    <col min="13" max="13" width="14.140625" style="44" bestFit="1" customWidth="1"/>
    <col min="14" max="14" width="12.7109375" style="44" bestFit="1" customWidth="1"/>
    <col min="15" max="16384" width="9.140625" style="44"/>
  </cols>
  <sheetData>
    <row r="1" spans="1:8" ht="27.75">
      <c r="A1" s="62" t="s">
        <v>251</v>
      </c>
      <c r="B1" s="62"/>
    </row>
    <row r="2" spans="1:8" ht="15.95" customHeight="1">
      <c r="A2" s="6" t="s">
        <v>27</v>
      </c>
      <c r="B2" s="63"/>
    </row>
    <row r="3" spans="1:8" ht="15.75">
      <c r="A3" s="6" t="s">
        <v>2</v>
      </c>
      <c r="B3" s="6"/>
    </row>
    <row r="4" spans="1:8" ht="15.75">
      <c r="A4" s="6" t="s">
        <v>3</v>
      </c>
      <c r="B4" s="6"/>
    </row>
    <row r="5" spans="1:8" ht="30" customHeight="1">
      <c r="A5" s="33" t="s">
        <v>40</v>
      </c>
      <c r="B5" s="33"/>
    </row>
    <row r="6" spans="1:8">
      <c r="A6" s="64" t="s">
        <v>70</v>
      </c>
      <c r="B6" s="64"/>
    </row>
    <row r="7" spans="1:8">
      <c r="A7" s="64" t="s">
        <v>71</v>
      </c>
      <c r="B7" s="64"/>
    </row>
    <row r="8" spans="1:8" ht="14.45" customHeight="1" thickBot="1">
      <c r="A8" s="65" t="s">
        <v>72</v>
      </c>
      <c r="B8" s="65"/>
    </row>
    <row r="9" spans="1:8" ht="59.1" customHeight="1" thickBot="1">
      <c r="A9" s="10" t="s">
        <v>73</v>
      </c>
      <c r="B9" s="10" t="s">
        <v>74</v>
      </c>
      <c r="C9" s="10" t="s">
        <v>75</v>
      </c>
      <c r="D9" s="10" t="s">
        <v>76</v>
      </c>
      <c r="E9" s="10" t="s">
        <v>172</v>
      </c>
      <c r="F9" s="41" t="s">
        <v>252</v>
      </c>
      <c r="G9" s="14" t="s">
        <v>335</v>
      </c>
      <c r="H9" s="15" t="s">
        <v>253</v>
      </c>
    </row>
    <row r="10" spans="1:8" ht="345" hidden="1">
      <c r="A10" s="50" t="s">
        <v>84</v>
      </c>
      <c r="B10" s="51" t="s">
        <v>85</v>
      </c>
      <c r="C10" s="38" t="s">
        <v>254</v>
      </c>
      <c r="D10" s="26" t="s">
        <v>336</v>
      </c>
      <c r="E10" s="26" t="s">
        <v>319</v>
      </c>
      <c r="F10" s="19">
        <v>211004</v>
      </c>
      <c r="G10" s="125">
        <v>22764</v>
      </c>
      <c r="H10" s="124">
        <f>Table355[[#This Row],[Year 2 Original Budget Amount]]+Table355[[#This Row],[Year 2 Change (+/-) - Carryover]]</f>
        <v>233768</v>
      </c>
    </row>
    <row r="11" spans="1:8" ht="409.5" hidden="1" customHeight="1">
      <c r="A11" s="50" t="s">
        <v>84</v>
      </c>
      <c r="B11" s="51" t="s">
        <v>89</v>
      </c>
      <c r="C11" s="38" t="s">
        <v>357</v>
      </c>
      <c r="D11" s="115" t="s">
        <v>355</v>
      </c>
      <c r="E11" s="26" t="s">
        <v>353</v>
      </c>
      <c r="F11" s="19">
        <v>114092</v>
      </c>
      <c r="G11" s="125">
        <v>110928</v>
      </c>
      <c r="H11" s="124">
        <f>Table355[[#This Row],[Year 2 Original Budget Amount]]+Table355[[#This Row],[Year 2 Change (+/-) - Carryover]]</f>
        <v>225020</v>
      </c>
    </row>
    <row r="12" spans="1:8" ht="180" hidden="1">
      <c r="A12" s="50" t="s">
        <v>84</v>
      </c>
      <c r="B12" s="138" t="s">
        <v>89</v>
      </c>
      <c r="C12" s="129" t="s">
        <v>358</v>
      </c>
      <c r="D12" s="127" t="s">
        <v>356</v>
      </c>
      <c r="E12" s="127" t="s">
        <v>340</v>
      </c>
      <c r="F12" s="124">
        <v>34800</v>
      </c>
      <c r="G12" s="125">
        <v>34800</v>
      </c>
      <c r="H12" s="124">
        <f>Table355[[#This Row],[Year 2 Original Budget Amount]]+Table355[[#This Row],[Year 2 Change (+/-) - Carryover]]</f>
        <v>69600</v>
      </c>
    </row>
    <row r="13" spans="1:8" ht="195" hidden="1">
      <c r="A13" s="50" t="s">
        <v>84</v>
      </c>
      <c r="B13" s="51" t="s">
        <v>97</v>
      </c>
      <c r="C13" s="121" t="s">
        <v>359</v>
      </c>
      <c r="D13" s="126" t="s">
        <v>363</v>
      </c>
      <c r="E13" s="129" t="s">
        <v>177</v>
      </c>
      <c r="F13" s="19">
        <v>93524</v>
      </c>
      <c r="G13" s="125">
        <v>52124</v>
      </c>
      <c r="H13" s="124">
        <f>Table355[[#This Row],[Year 2 Original Budget Amount]]+Table355[[#This Row],[Year 2 Change (+/-) - Carryover]]</f>
        <v>145648</v>
      </c>
    </row>
    <row r="14" spans="1:8" ht="355.5" hidden="1" customHeight="1">
      <c r="A14" s="50" t="s">
        <v>84</v>
      </c>
      <c r="B14" s="51" t="s">
        <v>101</v>
      </c>
      <c r="C14" s="26" t="s">
        <v>255</v>
      </c>
      <c r="D14" s="117" t="s">
        <v>368</v>
      </c>
      <c r="E14" s="118" t="s">
        <v>367</v>
      </c>
      <c r="F14" s="19">
        <v>77339.199999999997</v>
      </c>
      <c r="G14" s="125">
        <v>15409.8</v>
      </c>
      <c r="H14" s="124">
        <f>Table355[[#This Row],[Year 2 Original Budget Amount]]+Table355[[#This Row],[Year 2 Change (+/-) - Carryover]]</f>
        <v>92749</v>
      </c>
    </row>
    <row r="15" spans="1:8" ht="300" hidden="1">
      <c r="A15" s="50" t="s">
        <v>84</v>
      </c>
      <c r="B15" s="51" t="s">
        <v>105</v>
      </c>
      <c r="C15" s="26" t="s">
        <v>374</v>
      </c>
      <c r="D15" s="143" t="s">
        <v>375</v>
      </c>
      <c r="E15" s="26" t="s">
        <v>342</v>
      </c>
      <c r="F15" s="19">
        <v>124428</v>
      </c>
      <c r="G15" s="125">
        <v>24436</v>
      </c>
      <c r="H15" s="124">
        <f>Table355[[#This Row],[Year 2 Original Budget Amount]]+Table355[[#This Row],[Year 2 Change (+/-) - Carryover]]</f>
        <v>148864</v>
      </c>
    </row>
    <row r="16" spans="1:8" ht="225" hidden="1">
      <c r="A16" s="50" t="s">
        <v>84</v>
      </c>
      <c r="B16" s="138" t="s">
        <v>105</v>
      </c>
      <c r="C16" s="127"/>
      <c r="D16" s="143" t="s">
        <v>376</v>
      </c>
      <c r="E16" s="127" t="s">
        <v>342</v>
      </c>
      <c r="F16" s="124">
        <v>0</v>
      </c>
      <c r="G16" s="125">
        <v>14676</v>
      </c>
      <c r="H16" s="124">
        <f>Table355[[#This Row],[Year 2 Original Budget Amount]]+Table355[[#This Row],[Year 2 Change (+/-) - Carryover]]</f>
        <v>14676</v>
      </c>
    </row>
    <row r="17" spans="1:8" ht="382.5" hidden="1" customHeight="1">
      <c r="A17" s="50" t="s">
        <v>84</v>
      </c>
      <c r="B17" s="51" t="s">
        <v>109</v>
      </c>
      <c r="C17" s="26" t="s">
        <v>256</v>
      </c>
      <c r="D17" s="26" t="s">
        <v>383</v>
      </c>
      <c r="E17" s="127" t="s">
        <v>340</v>
      </c>
      <c r="F17" s="19">
        <v>119264</v>
      </c>
      <c r="G17" s="125">
        <v>79352</v>
      </c>
      <c r="H17" s="124">
        <f>Table355[[#This Row],[Year 2 Original Budget Amount]]+Table355[[#This Row],[Year 2 Change (+/-) - Carryover]]</f>
        <v>198616</v>
      </c>
    </row>
    <row r="18" spans="1:8" ht="255" hidden="1">
      <c r="A18" s="50" t="s">
        <v>84</v>
      </c>
      <c r="B18" s="51" t="s">
        <v>113</v>
      </c>
      <c r="C18" s="38" t="s">
        <v>257</v>
      </c>
      <c r="D18" s="144" t="s">
        <v>387</v>
      </c>
      <c r="E18" s="26" t="s">
        <v>340</v>
      </c>
      <c r="F18" s="19">
        <v>85619</v>
      </c>
      <c r="G18" s="125">
        <v>46521</v>
      </c>
      <c r="H18" s="124">
        <f>Table355[[#This Row],[Year 2 Original Budget Amount]]+Table355[[#This Row],[Year 2 Change (+/-) - Carryover]]</f>
        <v>132140</v>
      </c>
    </row>
    <row r="19" spans="1:8" ht="210" hidden="1">
      <c r="A19" s="50" t="s">
        <v>117</v>
      </c>
      <c r="B19" s="51" t="s">
        <v>85</v>
      </c>
      <c r="C19" s="26" t="s">
        <v>258</v>
      </c>
      <c r="D19" s="127" t="s">
        <v>338</v>
      </c>
      <c r="E19" s="26" t="s">
        <v>339</v>
      </c>
      <c r="F19" s="19">
        <v>45730</v>
      </c>
      <c r="G19" s="125">
        <v>18321.63</v>
      </c>
      <c r="H19" s="124">
        <f>Table355[[#This Row],[Year 2 Original Budget Amount]]+Table355[[#This Row],[Year 2 Change (+/-) - Carryover]]</f>
        <v>64051.630000000005</v>
      </c>
    </row>
    <row r="20" spans="1:8" ht="30.75" hidden="1">
      <c r="A20" s="50" t="s">
        <v>117</v>
      </c>
      <c r="B20" s="51" t="s">
        <v>89</v>
      </c>
      <c r="C20" s="18" t="s">
        <v>259</v>
      </c>
      <c r="D20" s="130" t="s">
        <v>349</v>
      </c>
      <c r="E20" s="26" t="s">
        <v>350</v>
      </c>
      <c r="F20" s="19">
        <v>2699.4</v>
      </c>
      <c r="G20" s="125">
        <v>0.6</v>
      </c>
      <c r="H20" s="124">
        <f>Table355[[#This Row],[Year 2 Original Budget Amount]]+Table355[[#This Row],[Year 2 Change (+/-) - Carryover]]</f>
        <v>2700</v>
      </c>
    </row>
    <row r="21" spans="1:8" ht="150" hidden="1">
      <c r="A21" s="50" t="s">
        <v>117</v>
      </c>
      <c r="B21" s="51" t="s">
        <v>97</v>
      </c>
      <c r="C21" s="18" t="s">
        <v>260</v>
      </c>
      <c r="D21" s="126" t="s">
        <v>362</v>
      </c>
      <c r="E21" s="129" t="s">
        <v>360</v>
      </c>
      <c r="F21" s="19">
        <v>42884</v>
      </c>
      <c r="G21" s="125">
        <v>40109</v>
      </c>
      <c r="H21" s="124">
        <f>Table355[[#This Row],[Year 2 Original Budget Amount]]+Table355[[#This Row],[Year 2 Change (+/-) - Carryover]]</f>
        <v>82993</v>
      </c>
    </row>
    <row r="22" spans="1:8" ht="60" hidden="1">
      <c r="A22" s="50" t="s">
        <v>117</v>
      </c>
      <c r="B22" s="51" t="s">
        <v>101</v>
      </c>
      <c r="C22" s="26" t="s">
        <v>369</v>
      </c>
      <c r="D22" s="117" t="s">
        <v>370</v>
      </c>
      <c r="E22" s="118" t="s">
        <v>340</v>
      </c>
      <c r="F22" s="28">
        <v>40184</v>
      </c>
      <c r="G22" s="122">
        <v>0</v>
      </c>
      <c r="H22" s="123">
        <f>Table355[[#This Row],[Year 2 Original Budget Amount]]+Table355[[#This Row],[Year 2 Change (+/-) - Carryover]]</f>
        <v>40184</v>
      </c>
    </row>
    <row r="23" spans="1:8" ht="60" hidden="1">
      <c r="A23" s="50" t="s">
        <v>117</v>
      </c>
      <c r="B23" s="51" t="s">
        <v>105</v>
      </c>
      <c r="C23" s="26" t="s">
        <v>197</v>
      </c>
      <c r="D23" s="26" t="s">
        <v>377</v>
      </c>
      <c r="E23" s="26" t="s">
        <v>324</v>
      </c>
      <c r="F23" s="28">
        <v>9074</v>
      </c>
      <c r="G23" s="122">
        <v>539</v>
      </c>
      <c r="H23" s="123">
        <f>Table355[[#This Row],[Year 2 Original Budget Amount]]+Table355[[#This Row],[Year 2 Change (+/-) - Carryover]]</f>
        <v>9613</v>
      </c>
    </row>
    <row r="24" spans="1:8" ht="60.6" hidden="1" customHeight="1">
      <c r="A24" s="50" t="s">
        <v>117</v>
      </c>
      <c r="B24" s="51" t="s">
        <v>109</v>
      </c>
      <c r="C24" s="26" t="s">
        <v>198</v>
      </c>
      <c r="D24" s="143" t="s">
        <v>325</v>
      </c>
      <c r="E24" s="26" t="s">
        <v>340</v>
      </c>
      <c r="F24" s="28">
        <v>0</v>
      </c>
      <c r="G24" s="122">
        <v>1000</v>
      </c>
      <c r="H24" s="123">
        <f>Table355[[#This Row],[Year 2 Original Budget Amount]]+Table355[[#This Row],[Year 2 Change (+/-) - Carryover]]</f>
        <v>1000</v>
      </c>
    </row>
    <row r="25" spans="1:8" ht="208.5" hidden="1" customHeight="1">
      <c r="A25" s="50" t="s">
        <v>117</v>
      </c>
      <c r="B25" s="51" t="s">
        <v>113</v>
      </c>
      <c r="C25" s="26" t="s">
        <v>261</v>
      </c>
      <c r="D25" s="120" t="s">
        <v>388</v>
      </c>
      <c r="E25" s="26" t="s">
        <v>340</v>
      </c>
      <c r="F25" s="28">
        <v>22791</v>
      </c>
      <c r="G25" s="122">
        <v>27566</v>
      </c>
      <c r="H25" s="123">
        <f>Table355[[#This Row],[Year 2 Original Budget Amount]]+Table355[[#This Row],[Year 2 Change (+/-) - Carryover]]</f>
        <v>50357</v>
      </c>
    </row>
    <row r="26" spans="1:8" ht="178.5" hidden="1" customHeight="1">
      <c r="A26" s="50" t="s">
        <v>121</v>
      </c>
      <c r="B26" s="51" t="s">
        <v>85</v>
      </c>
      <c r="C26" s="26" t="s">
        <v>262</v>
      </c>
      <c r="D26" s="26" t="s">
        <v>337</v>
      </c>
      <c r="E26" s="26" t="s">
        <v>340</v>
      </c>
      <c r="F26" s="28">
        <v>28126</v>
      </c>
      <c r="G26" s="122">
        <v>44849</v>
      </c>
      <c r="H26" s="123">
        <f>Table355[[#This Row],[Year 2 Original Budget Amount]]+Table355[[#This Row],[Year 2 Change (+/-) - Carryover]]</f>
        <v>72975</v>
      </c>
    </row>
    <row r="27" spans="1:8" ht="75" hidden="1">
      <c r="A27" s="50" t="s">
        <v>121</v>
      </c>
      <c r="B27" s="51" t="s">
        <v>89</v>
      </c>
      <c r="C27" s="38" t="s">
        <v>263</v>
      </c>
      <c r="D27" s="26" t="s">
        <v>354</v>
      </c>
      <c r="E27" s="26" t="s">
        <v>340</v>
      </c>
      <c r="F27" s="28">
        <v>45974.239999999998</v>
      </c>
      <c r="G27" s="122">
        <v>20845.75</v>
      </c>
      <c r="H27" s="123">
        <f>Table355[[#This Row],[Year 2 Original Budget Amount]]+Table355[[#This Row],[Year 2 Change (+/-) - Carryover]]</f>
        <v>66819.989999999991</v>
      </c>
    </row>
    <row r="28" spans="1:8" ht="75" hidden="1">
      <c r="A28" s="50" t="s">
        <v>121</v>
      </c>
      <c r="B28" s="51" t="s">
        <v>97</v>
      </c>
      <c r="C28" s="26" t="s">
        <v>264</v>
      </c>
      <c r="D28" s="126" t="s">
        <v>380</v>
      </c>
      <c r="E28" s="129" t="s">
        <v>177</v>
      </c>
      <c r="F28" s="28">
        <v>49258</v>
      </c>
      <c r="G28" s="122">
        <v>74202</v>
      </c>
      <c r="H28" s="123">
        <f>Table355[[#This Row],[Year 2 Original Budget Amount]]+Table355[[#This Row],[Year 2 Change (+/-) - Carryover]]</f>
        <v>123460</v>
      </c>
    </row>
    <row r="29" spans="1:8" ht="150" hidden="1">
      <c r="A29" s="50" t="s">
        <v>121</v>
      </c>
      <c r="B29" s="51" t="s">
        <v>101</v>
      </c>
      <c r="C29" s="38" t="s">
        <v>265</v>
      </c>
      <c r="D29" s="117" t="s">
        <v>379</v>
      </c>
      <c r="E29" s="118" t="s">
        <v>371</v>
      </c>
      <c r="F29" s="28">
        <v>47183</v>
      </c>
      <c r="G29" s="122">
        <v>19182</v>
      </c>
      <c r="H29" s="123">
        <f>Table355[[#This Row],[Year 2 Original Budget Amount]]+Table355[[#This Row],[Year 2 Change (+/-) - Carryover]]</f>
        <v>66365</v>
      </c>
    </row>
    <row r="30" spans="1:8" ht="210" hidden="1">
      <c r="A30" s="50" t="s">
        <v>121</v>
      </c>
      <c r="B30" s="51" t="s">
        <v>105</v>
      </c>
      <c r="C30" s="26" t="s">
        <v>266</v>
      </c>
      <c r="D30" s="26" t="s">
        <v>378</v>
      </c>
      <c r="E30" s="26" t="s">
        <v>343</v>
      </c>
      <c r="F30" s="28">
        <v>9045</v>
      </c>
      <c r="G30" s="122">
        <v>4361</v>
      </c>
      <c r="H30" s="123">
        <f>Table355[[#This Row],[Year 2 Original Budget Amount]]+Table355[[#This Row],[Year 2 Change (+/-) - Carryover]]</f>
        <v>13406</v>
      </c>
    </row>
    <row r="31" spans="1:8" ht="90" hidden="1">
      <c r="A31" s="50" t="s">
        <v>121</v>
      </c>
      <c r="B31" s="51" t="s">
        <v>109</v>
      </c>
      <c r="C31" s="26" t="s">
        <v>267</v>
      </c>
      <c r="D31" s="26" t="s">
        <v>386</v>
      </c>
      <c r="E31" s="26"/>
      <c r="F31" s="28">
        <v>25679</v>
      </c>
      <c r="G31" s="122">
        <v>8766</v>
      </c>
      <c r="H31" s="123">
        <f>Table355[[#This Row],[Year 2 Original Budget Amount]]+Table355[[#This Row],[Year 2 Change (+/-) - Carryover]]</f>
        <v>34445</v>
      </c>
    </row>
    <row r="32" spans="1:8" ht="120" hidden="1">
      <c r="A32" s="50" t="s">
        <v>121</v>
      </c>
      <c r="B32" s="51" t="s">
        <v>113</v>
      </c>
      <c r="C32" s="26" t="s">
        <v>268</v>
      </c>
      <c r="D32" s="143" t="s">
        <v>389</v>
      </c>
      <c r="E32" s="26"/>
      <c r="F32" s="128">
        <v>13595</v>
      </c>
      <c r="G32" s="122">
        <v>21346</v>
      </c>
      <c r="H32" s="123">
        <f>Table355[[#This Row],[Year 2 Original Budget Amount]]+Table355[[#This Row],[Year 2 Change (+/-) - Carryover]]</f>
        <v>34941</v>
      </c>
    </row>
    <row r="33" spans="1:8" ht="75" hidden="1">
      <c r="A33" s="50" t="s">
        <v>141</v>
      </c>
      <c r="B33" s="51" t="s">
        <v>85</v>
      </c>
      <c r="C33" s="38" t="s">
        <v>269</v>
      </c>
      <c r="D33" s="26" t="s">
        <v>326</v>
      </c>
      <c r="E33" s="26" t="s">
        <v>340</v>
      </c>
      <c r="F33" s="128">
        <v>5854</v>
      </c>
      <c r="G33" s="122">
        <v>5433.09</v>
      </c>
      <c r="H33" s="123">
        <f>Table355[[#This Row],[Year 2 Original Budget Amount]]+Table355[[#This Row],[Year 2 Change (+/-) - Carryover]]</f>
        <v>11287.09</v>
      </c>
    </row>
    <row r="34" spans="1:8" ht="90" hidden="1">
      <c r="A34" s="50" t="s">
        <v>141</v>
      </c>
      <c r="B34" s="51" t="s">
        <v>89</v>
      </c>
      <c r="C34" s="26" t="s">
        <v>270</v>
      </c>
      <c r="D34" s="133" t="s">
        <v>333</v>
      </c>
      <c r="E34" s="26" t="s">
        <v>340</v>
      </c>
      <c r="F34" s="28">
        <v>86935.08</v>
      </c>
      <c r="G34" s="122">
        <v>0</v>
      </c>
      <c r="H34" s="123">
        <f>Table355[[#This Row],[Year 2 Original Budget Amount]]+Table355[[#This Row],[Year 2 Change (+/-) - Carryover]]</f>
        <v>86935.08</v>
      </c>
    </row>
    <row r="35" spans="1:8" ht="409.5" hidden="1">
      <c r="A35" s="50" t="s">
        <v>141</v>
      </c>
      <c r="B35" s="51" t="s">
        <v>97</v>
      </c>
      <c r="C35" s="121" t="s">
        <v>361</v>
      </c>
      <c r="D35" s="126" t="s">
        <v>366</v>
      </c>
      <c r="E35" s="38" t="s">
        <v>340</v>
      </c>
      <c r="F35" s="28">
        <v>96684.72</v>
      </c>
      <c r="G35" s="122">
        <v>4370.0600000000004</v>
      </c>
      <c r="H35" s="123">
        <f>Table355[[#This Row],[Year 2 Original Budget Amount]]+Table355[[#This Row],[Year 2 Change (+/-) - Carryover]]</f>
        <v>101054.78</v>
      </c>
    </row>
    <row r="36" spans="1:8" ht="105" hidden="1">
      <c r="A36" s="50" t="s">
        <v>141</v>
      </c>
      <c r="B36" s="51" t="s">
        <v>101</v>
      </c>
      <c r="C36" s="26" t="s">
        <v>271</v>
      </c>
      <c r="D36" s="118" t="s">
        <v>373</v>
      </c>
      <c r="E36" s="118" t="s">
        <v>344</v>
      </c>
      <c r="F36" s="28">
        <v>4141.68</v>
      </c>
      <c r="G36" s="122">
        <v>63325.83</v>
      </c>
      <c r="H36" s="123">
        <f>Table355[[#This Row],[Year 2 Original Budget Amount]]+Table355[[#This Row],[Year 2 Change (+/-) - Carryover]]</f>
        <v>67467.510000000009</v>
      </c>
    </row>
    <row r="37" spans="1:8" ht="360" hidden="1">
      <c r="A37" s="50" t="s">
        <v>141</v>
      </c>
      <c r="B37" s="51" t="s">
        <v>105</v>
      </c>
      <c r="C37" s="38" t="s">
        <v>272</v>
      </c>
      <c r="D37" s="26" t="s">
        <v>382</v>
      </c>
      <c r="E37" s="26" t="s">
        <v>345</v>
      </c>
      <c r="F37" s="28">
        <v>37140.883000000002</v>
      </c>
      <c r="G37" s="122">
        <v>7243.59</v>
      </c>
      <c r="H37" s="123">
        <f>Table355[[#This Row],[Year 2 Original Budget Amount]]+Table355[[#This Row],[Year 2 Change (+/-) - Carryover]]</f>
        <v>44384.472999999998</v>
      </c>
    </row>
    <row r="38" spans="1:8" ht="160.5" hidden="1" customHeight="1">
      <c r="A38" s="50" t="s">
        <v>141</v>
      </c>
      <c r="B38" s="51" t="s">
        <v>109</v>
      </c>
      <c r="C38" s="26" t="s">
        <v>273</v>
      </c>
      <c r="D38" s="26" t="s">
        <v>384</v>
      </c>
      <c r="E38" s="26" t="s">
        <v>340</v>
      </c>
      <c r="F38" s="28">
        <v>34944.879999999997</v>
      </c>
      <c r="G38" s="122">
        <v>12968.53</v>
      </c>
      <c r="H38" s="123">
        <f>Table355[[#This Row],[Year 2 Original Budget Amount]]+Table355[[#This Row],[Year 2 Change (+/-) - Carryover]]</f>
        <v>47913.409999999996</v>
      </c>
    </row>
    <row r="39" spans="1:8" ht="73.5" hidden="1" customHeight="1">
      <c r="A39" s="50" t="s">
        <v>141</v>
      </c>
      <c r="B39" s="51" t="s">
        <v>113</v>
      </c>
      <c r="C39" s="26" t="s">
        <v>274</v>
      </c>
      <c r="D39" s="120" t="s">
        <v>392</v>
      </c>
      <c r="E39" s="26" t="s">
        <v>390</v>
      </c>
      <c r="F39" s="28">
        <v>12982.88</v>
      </c>
      <c r="G39" s="122">
        <v>-6083.49</v>
      </c>
      <c r="H39" s="123">
        <f>Table355[[#This Row],[Year 2 Original Budget Amount]]+Table355[[#This Row],[Year 2 Change (+/-) - Carryover]]</f>
        <v>6899.3899999999994</v>
      </c>
    </row>
    <row r="40" spans="1:8" ht="60">
      <c r="A40" s="50" t="s">
        <v>150</v>
      </c>
      <c r="B40" s="36"/>
      <c r="C40" s="26"/>
      <c r="D40" s="26"/>
      <c r="E40" s="26"/>
      <c r="F40" s="37"/>
      <c r="G40" s="122"/>
      <c r="H40" s="123">
        <f>Table355[[#This Row],[Year 2 Original Budget Amount]]+Table355[[#This Row],[Year 2 Change (+/-) - Carryover]]</f>
        <v>0</v>
      </c>
    </row>
    <row r="41" spans="1:8" ht="75">
      <c r="A41" s="50" t="s">
        <v>150</v>
      </c>
      <c r="B41" s="36" t="s">
        <v>89</v>
      </c>
      <c r="C41" s="115" t="s">
        <v>322</v>
      </c>
      <c r="D41" s="26" t="s">
        <v>351</v>
      </c>
      <c r="E41" s="127" t="s">
        <v>352</v>
      </c>
      <c r="F41" s="37">
        <v>17000</v>
      </c>
      <c r="G41" s="122">
        <v>45331.519999999997</v>
      </c>
      <c r="H41" s="123">
        <f>Table355[[#This Row],[Year 2 Original Budget Amount]]+Table355[[#This Row],[Year 2 Change (+/-) - Carryover]]</f>
        <v>62331.519999999997</v>
      </c>
    </row>
    <row r="42" spans="1:8" ht="135">
      <c r="A42" s="50" t="s">
        <v>150</v>
      </c>
      <c r="B42" s="36" t="s">
        <v>97</v>
      </c>
      <c r="C42" s="116" t="s">
        <v>323</v>
      </c>
      <c r="D42" s="126" t="s">
        <v>365</v>
      </c>
      <c r="E42" s="26" t="s">
        <v>364</v>
      </c>
      <c r="F42" s="37">
        <v>19150</v>
      </c>
      <c r="G42" s="122">
        <v>104900</v>
      </c>
      <c r="H42" s="123">
        <f>Table355[[#This Row],[Year 2 Original Budget Amount]]+Table355[[#This Row],[Year 2 Change (+/-) - Carryover]]</f>
        <v>124050</v>
      </c>
    </row>
    <row r="43" spans="1:8" ht="133.5" customHeight="1">
      <c r="A43" s="50" t="s">
        <v>150</v>
      </c>
      <c r="B43" s="36" t="s">
        <v>101</v>
      </c>
      <c r="C43" s="131" t="s">
        <v>328</v>
      </c>
      <c r="D43" s="119" t="s">
        <v>372</v>
      </c>
      <c r="E43" s="118" t="s">
        <v>346</v>
      </c>
      <c r="F43" s="37">
        <v>11040</v>
      </c>
      <c r="G43" s="122">
        <v>3060</v>
      </c>
      <c r="H43" s="123">
        <f>Table355[[#This Row],[Year 2 Original Budget Amount]]+Table355[[#This Row],[Year 2 Change (+/-) - Carryover]]</f>
        <v>14100</v>
      </c>
    </row>
    <row r="44" spans="1:8" ht="30.6" customHeight="1">
      <c r="A44" s="50" t="s">
        <v>150</v>
      </c>
      <c r="B44" s="36" t="s">
        <v>105</v>
      </c>
      <c r="C44" s="131"/>
      <c r="D44" s="26" t="s">
        <v>381</v>
      </c>
      <c r="E44" s="26" t="s">
        <v>347</v>
      </c>
      <c r="F44" s="37">
        <v>200</v>
      </c>
      <c r="G44" s="122">
        <v>36512</v>
      </c>
      <c r="H44" s="123">
        <f>Table355[[#This Row],[Year 2 Original Budget Amount]]+Table355[[#This Row],[Year 2 Change (+/-) - Carryover]]</f>
        <v>36712</v>
      </c>
    </row>
    <row r="45" spans="1:8" ht="132" customHeight="1">
      <c r="A45" s="50" t="s">
        <v>150</v>
      </c>
      <c r="B45" s="36" t="s">
        <v>109</v>
      </c>
      <c r="C45" s="26"/>
      <c r="D45" s="26" t="s">
        <v>385</v>
      </c>
      <c r="E45" s="26" t="s">
        <v>340</v>
      </c>
      <c r="F45" s="39">
        <v>0</v>
      </c>
      <c r="G45" s="122">
        <v>34508.49</v>
      </c>
      <c r="H45" s="123">
        <f>Table355[[#This Row],[Year 2 Original Budget Amount]]+Table355[[#This Row],[Year 2 Change (+/-) - Carryover]]</f>
        <v>34508.49</v>
      </c>
    </row>
    <row r="46" spans="1:8" ht="132.94999999999999" customHeight="1">
      <c r="A46" s="50" t="s">
        <v>150</v>
      </c>
      <c r="B46" s="36" t="s">
        <v>113</v>
      </c>
      <c r="C46" s="132" t="s">
        <v>330</v>
      </c>
      <c r="D46" s="145" t="s">
        <v>391</v>
      </c>
      <c r="E46" s="26" t="s">
        <v>340</v>
      </c>
      <c r="F46" s="37">
        <v>44900</v>
      </c>
      <c r="G46" s="122"/>
      <c r="H46" s="123">
        <f>Table355[[#This Row],[Year 2 Original Budget Amount]]+Table355[[#This Row],[Year 2 Change (+/-) - Carryover]]</f>
        <v>44900</v>
      </c>
    </row>
    <row r="47" spans="1:8" ht="15.95" hidden="1" customHeight="1">
      <c r="A47" s="50" t="s">
        <v>151</v>
      </c>
      <c r="B47" s="51"/>
      <c r="C47" s="26"/>
      <c r="D47" s="26"/>
      <c r="E47" s="26"/>
      <c r="F47" s="28"/>
      <c r="G47" s="122"/>
      <c r="H47" s="123">
        <f>Table355[[#This Row],[Year 2 Original Budget Amount]]+Table355[[#This Row],[Year 2 Change (+/-) - Carryover]]</f>
        <v>0</v>
      </c>
    </row>
    <row r="48" spans="1:8" ht="53.45" hidden="1" customHeight="1">
      <c r="A48" s="50" t="s">
        <v>151</v>
      </c>
      <c r="B48" s="51"/>
      <c r="C48" s="26"/>
      <c r="D48" s="26"/>
      <c r="E48" s="26"/>
      <c r="F48" s="28"/>
      <c r="G48" s="122"/>
      <c r="H48" s="123">
        <f>Table355[[#This Row],[Year 2 Original Budget Amount]]+Table355[[#This Row],[Year 2 Change (+/-) - Carryover]]</f>
        <v>0</v>
      </c>
    </row>
    <row r="49" spans="1:14" ht="18" hidden="1" customHeight="1">
      <c r="A49" s="50" t="s">
        <v>152</v>
      </c>
      <c r="B49" s="51"/>
      <c r="C49" s="26"/>
      <c r="D49" s="26"/>
      <c r="E49" s="26"/>
      <c r="F49" s="28"/>
      <c r="G49" s="122"/>
      <c r="H49" s="123">
        <f>Table355[[#This Row],[Year 2 Original Budget Amount]]+Table355[[#This Row],[Year 2 Change (+/-) - Carryover]]</f>
        <v>0</v>
      </c>
    </row>
    <row r="50" spans="1:14" ht="104.25" hidden="1" customHeight="1">
      <c r="A50" s="50" t="s">
        <v>153</v>
      </c>
      <c r="B50" s="51" t="s">
        <v>101</v>
      </c>
      <c r="C50" s="127" t="s">
        <v>198</v>
      </c>
      <c r="D50" s="142" t="s">
        <v>329</v>
      </c>
      <c r="E50" s="141" t="s">
        <v>348</v>
      </c>
      <c r="F50" s="28">
        <v>0</v>
      </c>
      <c r="G50" s="122">
        <v>45000</v>
      </c>
      <c r="H50" s="123">
        <f>Table355[[#This Row],[Year 2 Original Budget Amount]]+Table355[[#This Row],[Year 2 Change (+/-) - Carryover]]</f>
        <v>45000</v>
      </c>
    </row>
    <row r="51" spans="1:14" ht="105" hidden="1">
      <c r="A51" s="50" t="s">
        <v>153</v>
      </c>
      <c r="B51" s="51" t="s">
        <v>85</v>
      </c>
      <c r="C51" s="127" t="s">
        <v>320</v>
      </c>
      <c r="D51" s="26" t="s">
        <v>327</v>
      </c>
      <c r="E51" s="26" t="s">
        <v>341</v>
      </c>
      <c r="F51" s="37">
        <f>8017.72+2769</f>
        <v>10786.720000000001</v>
      </c>
      <c r="G51" s="122">
        <v>17919.28</v>
      </c>
      <c r="H51" s="123">
        <f>Table355[[#This Row],[Year 2 Original Budget Amount]]+Table355[[#This Row],[Year 2 Change (+/-) - Carryover]]</f>
        <v>28706</v>
      </c>
    </row>
    <row r="52" spans="1:14" ht="16.5" customHeight="1">
      <c r="A52" s="50" t="s">
        <v>242</v>
      </c>
      <c r="B52" s="51"/>
      <c r="C52" s="26"/>
      <c r="D52" s="26"/>
      <c r="E52" s="26"/>
      <c r="F52" s="28">
        <v>0</v>
      </c>
      <c r="G52" s="122"/>
      <c r="H52" s="123">
        <f>Table355[[#This Row],[Year 2 Original Budget Amount]]+Table355[[#This Row],[Year 2 Change (+/-) - Carryover]]</f>
        <v>0</v>
      </c>
    </row>
    <row r="53" spans="1:14" ht="17.100000000000001" hidden="1" customHeight="1">
      <c r="A53" s="137" t="s">
        <v>155</v>
      </c>
      <c r="B53" s="51" t="s">
        <v>93</v>
      </c>
      <c r="C53" s="57">
        <v>4.3499999999999997E-2</v>
      </c>
      <c r="D53" s="146">
        <v>4.6199999999999998E-2</v>
      </c>
      <c r="E53" s="129" t="s">
        <v>321</v>
      </c>
      <c r="F53" s="39"/>
      <c r="G53" s="147">
        <v>23627.759999999998</v>
      </c>
      <c r="H53" s="148">
        <f>Table355[[#This Row],[Year 2 Original Budget Amount]]+Table355[[#This Row],[Year 2 Change (+/-) - Carryover]]</f>
        <v>23627.759999999998</v>
      </c>
    </row>
    <row r="54" spans="1:14" ht="18" hidden="1" customHeight="1">
      <c r="A54" s="137" t="s">
        <v>155</v>
      </c>
      <c r="B54" s="51" t="s">
        <v>85</v>
      </c>
      <c r="C54" s="57">
        <v>4.3499999999999997E-2</v>
      </c>
      <c r="D54" s="146">
        <v>4.6199999999999998E-2</v>
      </c>
      <c r="E54" s="129" t="s">
        <v>321</v>
      </c>
      <c r="F54" s="39">
        <v>13115.28</v>
      </c>
      <c r="G54" s="147">
        <v>6782.37</v>
      </c>
      <c r="H54" s="148">
        <f>Table355[[#This Row],[Year 2 Original Budget Amount]]+Table355[[#This Row],[Year 2 Change (+/-) - Carryover]]</f>
        <v>19897.650000000001</v>
      </c>
    </row>
    <row r="55" spans="1:14" ht="17.100000000000001" hidden="1" customHeight="1">
      <c r="A55" s="137" t="s">
        <v>155</v>
      </c>
      <c r="B55" s="51" t="s">
        <v>89</v>
      </c>
      <c r="C55" s="57">
        <v>4.3499999999999997E-2</v>
      </c>
      <c r="D55" s="146">
        <v>4.6199999999999998E-2</v>
      </c>
      <c r="E55" s="129" t="s">
        <v>321</v>
      </c>
      <c r="F55" s="39">
        <v>13115.28</v>
      </c>
      <c r="G55" s="147">
        <v>11752.98</v>
      </c>
      <c r="H55" s="148">
        <f>Table355[[#This Row],[Year 2 Original Budget Amount]]+Table355[[#This Row],[Year 2 Change (+/-) - Carryover]]</f>
        <v>24868.260000000002</v>
      </c>
    </row>
    <row r="56" spans="1:14" ht="27" hidden="1" customHeight="1">
      <c r="A56" s="137" t="s">
        <v>155</v>
      </c>
      <c r="B56" s="51" t="s">
        <v>97</v>
      </c>
      <c r="C56" s="57">
        <v>4.3499999999999997E-2</v>
      </c>
      <c r="D56" s="146">
        <v>4.6199999999999998E-2</v>
      </c>
      <c r="E56" s="129" t="s">
        <v>321</v>
      </c>
      <c r="F56" s="39">
        <v>13115.28</v>
      </c>
      <c r="G56" s="147">
        <v>14843.3</v>
      </c>
      <c r="H56" s="148">
        <f>Table355[[#This Row],[Year 2 Original Budget Amount]]+Table355[[#This Row],[Year 2 Change (+/-) - Carryover]]</f>
        <v>27958.58</v>
      </c>
    </row>
    <row r="57" spans="1:14" ht="27" hidden="1" customHeight="1">
      <c r="A57" s="137" t="s">
        <v>155</v>
      </c>
      <c r="B57" s="51" t="s">
        <v>101</v>
      </c>
      <c r="C57" s="57">
        <v>4.3499999999999997E-2</v>
      </c>
      <c r="D57" s="146">
        <v>4.6199999999999998E-2</v>
      </c>
      <c r="E57" s="129" t="s">
        <v>321</v>
      </c>
      <c r="F57" s="39">
        <v>7825.12</v>
      </c>
      <c r="G57" s="147">
        <v>7959.06</v>
      </c>
      <c r="H57" s="148">
        <f>Table355[[#This Row],[Year 2 Original Budget Amount]]+Table355[[#This Row],[Year 2 Change (+/-) - Carryover]]</f>
        <v>15784.18</v>
      </c>
    </row>
    <row r="58" spans="1:14" ht="24" hidden="1" customHeight="1">
      <c r="A58" s="137" t="s">
        <v>155</v>
      </c>
      <c r="B58" s="51" t="s">
        <v>105</v>
      </c>
      <c r="C58" s="57">
        <v>4.3499999999999997E-2</v>
      </c>
      <c r="D58" s="146">
        <v>4.6199999999999998E-2</v>
      </c>
      <c r="E58" s="129" t="s">
        <v>321</v>
      </c>
      <c r="F58" s="39">
        <v>7825.12</v>
      </c>
      <c r="G58" s="147">
        <v>4428.66</v>
      </c>
      <c r="H58" s="148">
        <f>Table355[[#This Row],[Year 2 Original Budget Amount]]+Table355[[#This Row],[Year 2 Change (+/-) - Carryover]]</f>
        <v>12253.779999999999</v>
      </c>
    </row>
    <row r="59" spans="1:14" hidden="1">
      <c r="A59" s="137" t="s">
        <v>155</v>
      </c>
      <c r="B59" s="51" t="s">
        <v>109</v>
      </c>
      <c r="C59" s="57">
        <v>4.3499999999999997E-2</v>
      </c>
      <c r="D59" s="146">
        <v>4.6199999999999998E-2</v>
      </c>
      <c r="E59" s="129" t="s">
        <v>321</v>
      </c>
      <c r="F59" s="39">
        <v>7825.12</v>
      </c>
      <c r="G59" s="147">
        <v>7504.62</v>
      </c>
      <c r="H59" s="148">
        <f>Table355[[#This Row],[Year 2 Original Budget Amount]]+Table355[[#This Row],[Year 2 Change (+/-) - Carryover]]</f>
        <v>15329.74</v>
      </c>
    </row>
    <row r="60" spans="1:14" hidden="1">
      <c r="A60" s="137" t="s">
        <v>155</v>
      </c>
      <c r="B60" s="51" t="s">
        <v>113</v>
      </c>
      <c r="C60" s="57">
        <v>4.3499999999999997E-2</v>
      </c>
      <c r="D60" s="146">
        <v>4.6199999999999998E-2</v>
      </c>
      <c r="E60" s="129" t="s">
        <v>321</v>
      </c>
      <c r="F60" s="39">
        <v>7825.12</v>
      </c>
      <c r="G60" s="147">
        <v>5216.1499999999996</v>
      </c>
      <c r="H60" s="148">
        <f>Table355[[#This Row],[Year 2 Original Budget Amount]]+Table355[[#This Row],[Year 2 Change (+/-) - Carryover]]</f>
        <v>13041.27</v>
      </c>
    </row>
    <row r="61" spans="1:14" ht="15.75">
      <c r="A61" s="11" t="s">
        <v>68</v>
      </c>
      <c r="B61" s="11"/>
      <c r="C61" s="18"/>
      <c r="D61" s="18"/>
      <c r="E61" s="18"/>
      <c r="F61" s="128">
        <f>SUM(F10:F60)</f>
        <v>1694700.0030000003</v>
      </c>
      <c r="G61" s="29">
        <f>SUM(G10:G60)</f>
        <v>1138702.58</v>
      </c>
      <c r="H61" s="29">
        <f>SUBTOTAL(109,Table355[Year 2 Proposed Budget Revision])</f>
        <v>316602.01</v>
      </c>
    </row>
    <row r="64" spans="1:14" ht="15.75">
      <c r="F64" s="135" t="s">
        <v>331</v>
      </c>
      <c r="G64" s="135" t="s">
        <v>334</v>
      </c>
      <c r="H64" s="135" t="s">
        <v>332</v>
      </c>
      <c r="M64" s="30">
        <f>SUM(H10+H19+H26+H33+H40+H51)</f>
        <v>410787.72000000003</v>
      </c>
      <c r="N64" s="30">
        <f>M64*0.0462</f>
        <v>18978.392663999999</v>
      </c>
    </row>
    <row r="65" spans="5:14" ht="15.75">
      <c r="E65" s="6" t="s">
        <v>85</v>
      </c>
      <c r="F65" s="30">
        <f>SUM(F10+F19+F26+F33+F40+F51+F54)</f>
        <v>314616</v>
      </c>
      <c r="G65" s="30">
        <f>SUM(G10+G19+G26+G33+G40+G51+G54)</f>
        <v>116069.37</v>
      </c>
      <c r="H65" s="30">
        <f>SUM(H10+H19+H26+H33+H40+H51+H54)</f>
        <v>430685.37000000005</v>
      </c>
      <c r="M65" s="30">
        <f>SUM(H11+H20+H27+H34+H41)</f>
        <v>443806.59</v>
      </c>
      <c r="N65" s="30">
        <f t="shared" ref="N65:N70" si="0">M65*0.0462</f>
        <v>20503.864458</v>
      </c>
    </row>
    <row r="66" spans="5:14" ht="15.75">
      <c r="E66" s="6" t="s">
        <v>89</v>
      </c>
      <c r="F66" s="30">
        <f>SUM(F11+F12+F20+F27+F34+F41+F55)</f>
        <v>314616</v>
      </c>
      <c r="G66" s="30">
        <f>SUM(G11+G12+G20+G27+G34+G41+G55)</f>
        <v>223658.85</v>
      </c>
      <c r="H66" s="30">
        <f>SUM(H11+H12+H20+H27+H34+H41+H55)</f>
        <v>538274.85</v>
      </c>
      <c r="M66" s="30">
        <f>SUM(H13+H21+H28+H35+H42)</f>
        <v>577205.78</v>
      </c>
      <c r="N66" s="30">
        <f t="shared" si="0"/>
        <v>26666.907036000001</v>
      </c>
    </row>
    <row r="67" spans="5:14" ht="15.75">
      <c r="E67" s="139" t="s">
        <v>97</v>
      </c>
      <c r="F67" s="140">
        <f>SUM(F13+F21+F28+F35+F42+F47+F56)</f>
        <v>314616</v>
      </c>
      <c r="G67" s="140">
        <f>SUM(G13+G21+G28+G35+G42+G47+G56)</f>
        <v>290548.36</v>
      </c>
      <c r="H67" s="140">
        <f>SUM(H13+H21+H28+H35+H42+H56)</f>
        <v>605164.36</v>
      </c>
      <c r="M67" s="30">
        <f>SUM(H14+H22+H29+H36+H43)</f>
        <v>280865.51</v>
      </c>
      <c r="N67" s="30">
        <f t="shared" si="0"/>
        <v>12975.986562</v>
      </c>
    </row>
    <row r="68" spans="5:14" ht="15.75">
      <c r="E68" s="139" t="s">
        <v>101</v>
      </c>
      <c r="F68" s="140">
        <f>SUM(F14+F22+F29+F36+F43+F50+F57)</f>
        <v>187713</v>
      </c>
      <c r="G68" s="140">
        <f>SUM(G14+G22+G29+G36+G43+G50+G57)</f>
        <v>153936.69</v>
      </c>
      <c r="H68" s="140">
        <f>SUM(H14+H22+H29+H36+H43+H50+H57)</f>
        <v>341649.69</v>
      </c>
      <c r="M68" s="30">
        <f>SUM(H15+H23+H30+H37+H44)</f>
        <v>252979.473</v>
      </c>
      <c r="N68" s="30">
        <f t="shared" si="0"/>
        <v>11687.6516526</v>
      </c>
    </row>
    <row r="69" spans="5:14" ht="15.75">
      <c r="E69" s="139" t="s">
        <v>105</v>
      </c>
      <c r="F69" s="140">
        <f>SUM(F15+F23+F30+F37+F44+F58)</f>
        <v>187713.003</v>
      </c>
      <c r="G69" s="140">
        <f>SUM(G15+G23+G30+G37+G44+G58)</f>
        <v>77520.25</v>
      </c>
      <c r="H69" s="140">
        <f>SUM(H15+H16+H23+H30+H37+H44+H58)</f>
        <v>279909.25300000003</v>
      </c>
      <c r="M69" s="30">
        <f t="shared" ref="M69:M70" si="1">SUM(H17+H24+H31+H38+H45)</f>
        <v>316482.89999999997</v>
      </c>
      <c r="N69" s="30">
        <f t="shared" si="0"/>
        <v>14621.509979999997</v>
      </c>
    </row>
    <row r="70" spans="5:14" ht="15.75">
      <c r="E70" s="139" t="s">
        <v>109</v>
      </c>
      <c r="F70" s="140">
        <f t="shared" ref="F70:H71" si="2">SUM(F17+F24+F31+F38+F45+F59)</f>
        <v>187713</v>
      </c>
      <c r="G70" s="140">
        <f t="shared" si="2"/>
        <v>144099.63999999998</v>
      </c>
      <c r="H70" s="140">
        <f t="shared" si="2"/>
        <v>331812.63999999996</v>
      </c>
      <c r="M70" s="30">
        <f t="shared" si="1"/>
        <v>269237.39</v>
      </c>
      <c r="N70" s="30">
        <f t="shared" si="0"/>
        <v>12438.767417999999</v>
      </c>
    </row>
    <row r="71" spans="5:14" ht="15.75">
      <c r="E71" s="6" t="s">
        <v>113</v>
      </c>
      <c r="F71" s="30">
        <f t="shared" si="2"/>
        <v>187713</v>
      </c>
      <c r="G71" s="30">
        <f t="shared" si="2"/>
        <v>94565.659999999989</v>
      </c>
      <c r="H71" s="30">
        <f t="shared" si="2"/>
        <v>282278.66000000003</v>
      </c>
    </row>
    <row r="72" spans="5:14" ht="15.75">
      <c r="E72" s="6" t="s">
        <v>93</v>
      </c>
      <c r="F72" s="30">
        <v>0</v>
      </c>
      <c r="G72" s="30">
        <f>SUM(G53)</f>
        <v>23627.759999999998</v>
      </c>
      <c r="H72" s="30">
        <f>(H53)</f>
        <v>23627.759999999998</v>
      </c>
    </row>
    <row r="73" spans="5:14" ht="15.75">
      <c r="E73" s="33" t="s">
        <v>393</v>
      </c>
      <c r="F73" s="134">
        <f>SUM(F65:F71)</f>
        <v>1694700.003</v>
      </c>
      <c r="G73" s="134">
        <f>SUM(G65:G72)</f>
        <v>1124026.58</v>
      </c>
      <c r="H73" s="134">
        <f>+SUM(H65:H72)</f>
        <v>2833402.5830000001</v>
      </c>
    </row>
    <row r="78" spans="5:14">
      <c r="F78" s="136" t="s">
        <v>394</v>
      </c>
      <c r="G78" s="102">
        <f>SUM(G10+G11+G12+G13+G14+G15+G16+G17+G18)</f>
        <v>401010.8</v>
      </c>
      <c r="H78" s="102">
        <f>SUM(H10+H11+H12+H13+H14+H15+H16+H17+H18)</f>
        <v>1261081</v>
      </c>
    </row>
    <row r="79" spans="5:14">
      <c r="F79" s="136" t="s">
        <v>395</v>
      </c>
      <c r="G79" s="102">
        <f>SUM(G19+G20+G21+G22+G23+G24+G25)</f>
        <v>87536.23</v>
      </c>
      <c r="H79" s="102">
        <f>SUM(H19+H20+H21+H22+H23+H24+H25)</f>
        <v>250898.63</v>
      </c>
    </row>
    <row r="80" spans="5:14">
      <c r="F80" s="136" t="s">
        <v>396</v>
      </c>
      <c r="G80" s="102">
        <f>SUM(G26+G27+G28+G29+G30+G31+G32)</f>
        <v>193551.75</v>
      </c>
      <c r="H80" s="102">
        <f>SUM(H26+H27+H28+H29+H30+H31+H32)</f>
        <v>412411.99</v>
      </c>
    </row>
    <row r="81" spans="6:8">
      <c r="F81" s="44" t="s">
        <v>397</v>
      </c>
      <c r="G81" s="102">
        <f>SUM(G33+G34+G35+G36+G37+G38+G39)</f>
        <v>87257.61</v>
      </c>
      <c r="H81" s="102">
        <f>SUM(H33+H34+H35+H36+H37+H38+H39)</f>
        <v>365941.73300000001</v>
      </c>
    </row>
    <row r="82" spans="6:8">
      <c r="F82" s="44" t="s">
        <v>398</v>
      </c>
      <c r="G82" s="102">
        <f>SUM(G40+G41+G42+G43+G44+G45+G46)</f>
        <v>224312.00999999998</v>
      </c>
      <c r="H82" s="102">
        <f>SUM(H40+H41+H42+H43+H44+H45+H46)</f>
        <v>316602.01</v>
      </c>
    </row>
    <row r="83" spans="6:8">
      <c r="F83" s="44" t="s">
        <v>399</v>
      </c>
      <c r="G83" s="102">
        <f>SUM(G47+G48)</f>
        <v>0</v>
      </c>
      <c r="H83" s="102">
        <f>SUM(H47+H48)</f>
        <v>0</v>
      </c>
    </row>
    <row r="84" spans="6:8">
      <c r="F84" s="44" t="s">
        <v>400</v>
      </c>
      <c r="G84" s="102">
        <f>SUM(G49)</f>
        <v>0</v>
      </c>
      <c r="H84" s="102">
        <f>SUM(H49)</f>
        <v>0</v>
      </c>
    </row>
    <row r="85" spans="6:8">
      <c r="F85" s="44" t="s">
        <v>401</v>
      </c>
      <c r="G85" s="102">
        <f>SUM(G50+G51)</f>
        <v>62919.28</v>
      </c>
      <c r="H85" s="102">
        <f>SUM(H50+H51)</f>
        <v>73706</v>
      </c>
    </row>
    <row r="86" spans="6:8">
      <c r="F86" s="44" t="s">
        <v>402</v>
      </c>
      <c r="G86" s="102">
        <f>SUM(G52)</f>
        <v>0</v>
      </c>
      <c r="H86" s="102">
        <f>SUM(H52)</f>
        <v>0</v>
      </c>
    </row>
    <row r="87" spans="6:8">
      <c r="F87" s="44" t="s">
        <v>403</v>
      </c>
      <c r="G87" s="102">
        <f>SUM(G53+G54+G55+G56+G57+G58+G59+G60)</f>
        <v>82114.899999999994</v>
      </c>
      <c r="H87" s="102">
        <f>SUM(H53+H54+H55+H56+H57+H58+H59+H60)</f>
        <v>152761.22</v>
      </c>
    </row>
    <row r="88" spans="6:8">
      <c r="F88" s="44" t="s">
        <v>68</v>
      </c>
      <c r="G88" s="102">
        <f>SUM(G78:G87)</f>
        <v>1138702.5799999998</v>
      </c>
      <c r="H88" s="102">
        <f>SUM(H78:H87)</f>
        <v>2833402.5830000001</v>
      </c>
    </row>
  </sheetData>
  <pageMargins left="0.25" right="0.25" top="0.75" bottom="0.75" header="0.3" footer="0.3"/>
  <pageSetup paperSize="3" scale="55" orientation="landscape" r:id="rId1"/>
  <ignoredErrors>
    <ignoredError sqref="H68" formula="1"/>
  </ignoredError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H56"/>
  <sheetViews>
    <sheetView topLeftCell="A40" zoomScale="70" zoomScaleNormal="70" workbookViewId="0">
      <selection activeCell="D11" sqref="D11"/>
    </sheetView>
  </sheetViews>
  <sheetFormatPr defaultColWidth="9.140625" defaultRowHeight="15"/>
  <cols>
    <col min="1" max="1" width="30.85546875" style="44" customWidth="1"/>
    <col min="2" max="5" width="35.42578125" style="44" customWidth="1"/>
    <col min="6" max="8" width="20.42578125" style="44" customWidth="1"/>
    <col min="9" max="16384" width="9.140625" style="44"/>
  </cols>
  <sheetData>
    <row r="1" spans="1:8" ht="27.75">
      <c r="A1" s="62" t="s">
        <v>275</v>
      </c>
      <c r="B1" s="62"/>
    </row>
    <row r="2" spans="1:8" ht="15.95" customHeight="1">
      <c r="A2" s="6" t="s">
        <v>27</v>
      </c>
      <c r="B2" s="63"/>
    </row>
    <row r="3" spans="1:8" ht="15.75">
      <c r="A3" s="6" t="s">
        <v>2</v>
      </c>
      <c r="B3" s="6"/>
    </row>
    <row r="4" spans="1:8" ht="15.75">
      <c r="A4" s="6" t="s">
        <v>3</v>
      </c>
      <c r="B4" s="6"/>
    </row>
    <row r="5" spans="1:8" ht="30" customHeight="1">
      <c r="A5" s="33" t="s">
        <v>40</v>
      </c>
      <c r="B5" s="33"/>
    </row>
    <row r="6" spans="1:8">
      <c r="A6" s="64" t="s">
        <v>70</v>
      </c>
      <c r="B6" s="64"/>
    </row>
    <row r="7" spans="1:8">
      <c r="A7" s="64" t="s">
        <v>71</v>
      </c>
      <c r="B7" s="64"/>
    </row>
    <row r="8" spans="1:8" ht="14.45" customHeight="1" thickBot="1">
      <c r="A8" s="65" t="s">
        <v>72</v>
      </c>
      <c r="B8" s="65"/>
    </row>
    <row r="9" spans="1:8" ht="32.25" thickBot="1">
      <c r="A9" s="10" t="s">
        <v>73</v>
      </c>
      <c r="B9" s="10" t="s">
        <v>74</v>
      </c>
      <c r="C9" s="10" t="s">
        <v>75</v>
      </c>
      <c r="D9" s="10" t="s">
        <v>76</v>
      </c>
      <c r="E9" s="10" t="s">
        <v>172</v>
      </c>
      <c r="F9" s="41" t="s">
        <v>276</v>
      </c>
      <c r="G9" s="14" t="s">
        <v>55</v>
      </c>
      <c r="H9" s="15" t="s">
        <v>277</v>
      </c>
    </row>
    <row r="10" spans="1:8" ht="409.5">
      <c r="A10" s="50" t="s">
        <v>84</v>
      </c>
      <c r="B10" s="51" t="s">
        <v>85</v>
      </c>
      <c r="C10" s="38" t="s">
        <v>278</v>
      </c>
      <c r="D10" s="38"/>
      <c r="E10" s="38"/>
      <c r="F10" s="52">
        <v>197148</v>
      </c>
      <c r="G10" s="22"/>
      <c r="H10" s="19"/>
    </row>
    <row r="11" spans="1:8" ht="409.5">
      <c r="A11" s="50" t="s">
        <v>84</v>
      </c>
      <c r="B11" s="51" t="s">
        <v>89</v>
      </c>
      <c r="C11" s="38" t="s">
        <v>279</v>
      </c>
      <c r="D11" s="38"/>
      <c r="E11" s="38"/>
      <c r="F11" s="52">
        <v>197252</v>
      </c>
      <c r="G11" s="22"/>
      <c r="H11" s="19"/>
    </row>
    <row r="12" spans="1:8" ht="315">
      <c r="A12" s="50" t="s">
        <v>84</v>
      </c>
      <c r="B12" s="51" t="s">
        <v>97</v>
      </c>
      <c r="C12" s="38" t="s">
        <v>280</v>
      </c>
      <c r="D12" s="38"/>
      <c r="E12" s="38"/>
      <c r="F12" s="52">
        <v>93524</v>
      </c>
      <c r="G12" s="22"/>
      <c r="H12" s="19"/>
    </row>
    <row r="13" spans="1:8" ht="300">
      <c r="A13" s="50" t="s">
        <v>84</v>
      </c>
      <c r="B13" s="51" t="s">
        <v>101</v>
      </c>
      <c r="C13" s="38" t="s">
        <v>281</v>
      </c>
      <c r="D13" s="38"/>
      <c r="E13" s="38"/>
      <c r="F13" s="52">
        <v>68307</v>
      </c>
      <c r="G13" s="22"/>
      <c r="H13" s="19"/>
    </row>
    <row r="14" spans="1:8" ht="330">
      <c r="A14" s="50" t="s">
        <v>84</v>
      </c>
      <c r="B14" s="51" t="s">
        <v>105</v>
      </c>
      <c r="C14" s="38" t="s">
        <v>282</v>
      </c>
      <c r="D14" s="38"/>
      <c r="E14" s="38"/>
      <c r="F14" s="52">
        <v>124428</v>
      </c>
      <c r="G14" s="22"/>
      <c r="H14" s="19"/>
    </row>
    <row r="15" spans="1:8" ht="405">
      <c r="A15" s="50" t="s">
        <v>84</v>
      </c>
      <c r="B15" s="51" t="s">
        <v>109</v>
      </c>
      <c r="C15" s="38" t="s">
        <v>283</v>
      </c>
      <c r="D15" s="38"/>
      <c r="E15" s="38"/>
      <c r="F15" s="52">
        <v>119264</v>
      </c>
      <c r="G15" s="22"/>
      <c r="H15" s="19"/>
    </row>
    <row r="16" spans="1:8" ht="270">
      <c r="A16" s="50" t="s">
        <v>84</v>
      </c>
      <c r="B16" s="51" t="s">
        <v>113</v>
      </c>
      <c r="C16" s="38" t="s">
        <v>284</v>
      </c>
      <c r="D16" s="38"/>
      <c r="E16" s="38"/>
      <c r="F16" s="52">
        <v>85619</v>
      </c>
      <c r="G16" s="22"/>
      <c r="H16" s="19"/>
    </row>
    <row r="17" spans="1:8" ht="225">
      <c r="A17" s="50" t="s">
        <v>117</v>
      </c>
      <c r="B17" s="51" t="s">
        <v>85</v>
      </c>
      <c r="C17" s="38" t="s">
        <v>285</v>
      </c>
      <c r="D17" s="38"/>
      <c r="E17" s="38"/>
      <c r="F17" s="52">
        <v>45730</v>
      </c>
      <c r="G17" s="22"/>
      <c r="H17" s="19"/>
    </row>
    <row r="18" spans="1:8">
      <c r="A18" s="50" t="s">
        <v>117</v>
      </c>
      <c r="B18" s="51" t="s">
        <v>89</v>
      </c>
      <c r="C18" s="38" t="s">
        <v>198</v>
      </c>
      <c r="D18" s="38"/>
      <c r="E18" s="38"/>
      <c r="F18" s="52">
        <v>0</v>
      </c>
      <c r="G18" s="22"/>
      <c r="H18" s="19"/>
    </row>
    <row r="19" spans="1:8" ht="150">
      <c r="A19" s="50" t="s">
        <v>117</v>
      </c>
      <c r="B19" s="51" t="s">
        <v>97</v>
      </c>
      <c r="C19" s="54" t="s">
        <v>286</v>
      </c>
      <c r="D19" s="54"/>
      <c r="E19" s="38"/>
      <c r="F19" s="52">
        <v>42884</v>
      </c>
      <c r="G19" s="22"/>
      <c r="H19" s="19"/>
    </row>
    <row r="20" spans="1:8" ht="120">
      <c r="A20" s="50" t="s">
        <v>117</v>
      </c>
      <c r="B20" s="51" t="s">
        <v>101</v>
      </c>
      <c r="C20" s="18" t="s">
        <v>196</v>
      </c>
      <c r="D20" s="38"/>
      <c r="E20" s="38"/>
      <c r="F20" s="28">
        <v>40184</v>
      </c>
      <c r="G20" s="49"/>
      <c r="H20" s="29"/>
    </row>
    <row r="21" spans="1:8" ht="105">
      <c r="A21" s="50" t="s">
        <v>117</v>
      </c>
      <c r="B21" s="51" t="s">
        <v>105</v>
      </c>
      <c r="C21" s="18" t="s">
        <v>197</v>
      </c>
      <c r="D21" s="38"/>
      <c r="E21" s="38"/>
      <c r="F21" s="28">
        <v>9074</v>
      </c>
      <c r="G21" s="49"/>
      <c r="H21" s="29"/>
    </row>
    <row r="22" spans="1:8">
      <c r="A22" s="50" t="s">
        <v>117</v>
      </c>
      <c r="B22" s="51" t="s">
        <v>109</v>
      </c>
      <c r="C22" s="18" t="s">
        <v>198</v>
      </c>
      <c r="D22" s="38"/>
      <c r="E22" s="38"/>
      <c r="F22" s="28">
        <v>0</v>
      </c>
      <c r="G22" s="49"/>
      <c r="H22" s="29"/>
    </row>
    <row r="23" spans="1:8" ht="75">
      <c r="A23" s="50" t="s">
        <v>117</v>
      </c>
      <c r="B23" s="51" t="s">
        <v>113</v>
      </c>
      <c r="C23" s="18" t="s">
        <v>261</v>
      </c>
      <c r="D23" s="38"/>
      <c r="E23" s="38"/>
      <c r="F23" s="28">
        <v>22791</v>
      </c>
      <c r="G23" s="49"/>
      <c r="H23" s="29"/>
    </row>
    <row r="24" spans="1:8" ht="255">
      <c r="A24" s="50" t="s">
        <v>121</v>
      </c>
      <c r="B24" s="51" t="s">
        <v>85</v>
      </c>
      <c r="C24" s="18" t="s">
        <v>287</v>
      </c>
      <c r="D24" s="38"/>
      <c r="E24" s="38"/>
      <c r="F24" s="28">
        <v>27708</v>
      </c>
      <c r="G24" s="49"/>
      <c r="H24" s="29"/>
    </row>
    <row r="25" spans="1:8" ht="75">
      <c r="A25" s="50" t="s">
        <v>121</v>
      </c>
      <c r="B25" s="51" t="s">
        <v>89</v>
      </c>
      <c r="C25" s="18" t="s">
        <v>288</v>
      </c>
      <c r="D25" s="38"/>
      <c r="E25" s="38"/>
      <c r="F25" s="28">
        <v>48780.08</v>
      </c>
      <c r="G25" s="49"/>
      <c r="H25" s="29"/>
    </row>
    <row r="26" spans="1:8" ht="105">
      <c r="A26" s="50" t="s">
        <v>121</v>
      </c>
      <c r="B26" s="51" t="s">
        <v>97</v>
      </c>
      <c r="C26" s="18" t="s">
        <v>264</v>
      </c>
      <c r="D26" s="38"/>
      <c r="E26" s="38"/>
      <c r="F26" s="28">
        <v>49258</v>
      </c>
      <c r="G26" s="49"/>
      <c r="H26" s="29"/>
    </row>
    <row r="27" spans="1:8" ht="105">
      <c r="A27" s="50" t="s">
        <v>121</v>
      </c>
      <c r="B27" s="51" t="s">
        <v>101</v>
      </c>
      <c r="C27" s="18" t="s">
        <v>289</v>
      </c>
      <c r="D27" s="38"/>
      <c r="E27" s="38"/>
      <c r="F27" s="28">
        <v>46691.7</v>
      </c>
      <c r="G27" s="49"/>
      <c r="H27" s="29"/>
    </row>
    <row r="28" spans="1:8" ht="360">
      <c r="A28" s="50" t="s">
        <v>121</v>
      </c>
      <c r="B28" s="51" t="s">
        <v>105</v>
      </c>
      <c r="C28" s="18" t="s">
        <v>290</v>
      </c>
      <c r="D28" s="38"/>
      <c r="E28" s="38"/>
      <c r="F28" s="28">
        <v>9045</v>
      </c>
      <c r="G28" s="49"/>
      <c r="H28" s="29"/>
    </row>
    <row r="29" spans="1:8" ht="75">
      <c r="A29" s="50" t="s">
        <v>121</v>
      </c>
      <c r="B29" s="51" t="s">
        <v>109</v>
      </c>
      <c r="C29" s="18" t="s">
        <v>291</v>
      </c>
      <c r="D29" s="38"/>
      <c r="E29" s="38"/>
      <c r="F29" s="28">
        <v>25679</v>
      </c>
      <c r="G29" s="49"/>
      <c r="H29" s="29"/>
    </row>
    <row r="30" spans="1:8" ht="105">
      <c r="A30" s="50" t="s">
        <v>121</v>
      </c>
      <c r="B30" s="51" t="s">
        <v>113</v>
      </c>
      <c r="C30" s="18" t="s">
        <v>292</v>
      </c>
      <c r="D30" s="38"/>
      <c r="E30" s="38"/>
      <c r="F30" s="28">
        <v>13595</v>
      </c>
      <c r="G30" s="49"/>
      <c r="H30" s="29"/>
    </row>
    <row r="31" spans="1:8" ht="150">
      <c r="A31" s="50" t="s">
        <v>141</v>
      </c>
      <c r="B31" s="51" t="s">
        <v>85</v>
      </c>
      <c r="C31" s="18" t="s">
        <v>293</v>
      </c>
      <c r="D31" s="38"/>
      <c r="E31" s="38"/>
      <c r="F31" s="39">
        <v>5561.72</v>
      </c>
      <c r="G31" s="49"/>
      <c r="H31" s="29"/>
    </row>
    <row r="32" spans="1:8" ht="195">
      <c r="A32" s="50" t="s">
        <v>141</v>
      </c>
      <c r="B32" s="51" t="s">
        <v>89</v>
      </c>
      <c r="C32" s="18" t="s">
        <v>294</v>
      </c>
      <c r="D32" s="38"/>
      <c r="E32" s="38"/>
      <c r="F32" s="39">
        <v>55468.639999999999</v>
      </c>
      <c r="G32" s="49"/>
      <c r="H32" s="29"/>
    </row>
    <row r="33" spans="1:8" ht="150">
      <c r="A33" s="50" t="s">
        <v>141</v>
      </c>
      <c r="B33" s="51" t="s">
        <v>97</v>
      </c>
      <c r="C33" s="18" t="s">
        <v>295</v>
      </c>
      <c r="D33" s="38"/>
      <c r="E33" s="38"/>
      <c r="F33" s="39">
        <v>35444.21</v>
      </c>
      <c r="G33" s="49"/>
      <c r="H33" s="29"/>
    </row>
    <row r="34" spans="1:8" ht="150">
      <c r="A34" s="50" t="s">
        <v>141</v>
      </c>
      <c r="B34" s="51" t="s">
        <v>101</v>
      </c>
      <c r="C34" s="18" t="s">
        <v>296</v>
      </c>
      <c r="D34" s="38"/>
      <c r="E34" s="38"/>
      <c r="F34" s="39">
        <f>24334+132.14</f>
        <v>24466.14</v>
      </c>
      <c r="G34" s="49"/>
      <c r="H34" s="29"/>
    </row>
    <row r="35" spans="1:8" ht="210">
      <c r="A35" s="50" t="s">
        <v>141</v>
      </c>
      <c r="B35" s="51" t="s">
        <v>105</v>
      </c>
      <c r="C35" s="18" t="s">
        <v>297</v>
      </c>
      <c r="D35" s="38"/>
      <c r="E35" s="38"/>
      <c r="F35" s="39">
        <v>37141.839999999997</v>
      </c>
      <c r="G35" s="49"/>
      <c r="H35" s="29"/>
    </row>
    <row r="36" spans="1:8" ht="180">
      <c r="A36" s="50" t="s">
        <v>141</v>
      </c>
      <c r="B36" s="51" t="s">
        <v>109</v>
      </c>
      <c r="C36" s="18" t="s">
        <v>273</v>
      </c>
      <c r="D36" s="38"/>
      <c r="E36" s="38"/>
      <c r="F36" s="39">
        <v>34945.839999999997</v>
      </c>
      <c r="G36" s="49"/>
      <c r="H36" s="29"/>
    </row>
    <row r="37" spans="1:8" ht="105">
      <c r="A37" s="50" t="s">
        <v>141</v>
      </c>
      <c r="B37" s="51" t="s">
        <v>113</v>
      </c>
      <c r="C37" s="18" t="s">
        <v>274</v>
      </c>
      <c r="D37" s="38"/>
      <c r="E37" s="38"/>
      <c r="F37" s="39">
        <v>12983.84</v>
      </c>
      <c r="G37" s="49"/>
      <c r="H37" s="29"/>
    </row>
    <row r="38" spans="1:8" ht="60">
      <c r="A38" s="50" t="s">
        <v>150</v>
      </c>
      <c r="B38" s="51" t="s">
        <v>85</v>
      </c>
      <c r="C38" s="18"/>
      <c r="D38" s="38"/>
      <c r="E38" s="38"/>
      <c r="F38" s="39">
        <v>25353</v>
      </c>
      <c r="G38" s="49"/>
      <c r="H38" s="29"/>
    </row>
    <row r="39" spans="1:8" ht="195">
      <c r="A39" s="50" t="s">
        <v>150</v>
      </c>
      <c r="B39" s="51" t="s">
        <v>89</v>
      </c>
      <c r="C39" s="38" t="s">
        <v>298</v>
      </c>
      <c r="D39" s="38"/>
      <c r="E39" s="38"/>
      <c r="F39" s="39">
        <v>0</v>
      </c>
      <c r="G39" s="49"/>
      <c r="H39" s="29"/>
    </row>
    <row r="40" spans="1:8" ht="60">
      <c r="A40" s="50" t="s">
        <v>150</v>
      </c>
      <c r="B40" s="51" t="s">
        <v>97</v>
      </c>
      <c r="C40" s="38"/>
      <c r="D40" s="38"/>
      <c r="E40" s="38"/>
      <c r="F40" s="39">
        <v>25000</v>
      </c>
      <c r="G40" s="49"/>
      <c r="H40" s="29"/>
    </row>
    <row r="41" spans="1:8" ht="105">
      <c r="A41" s="50" t="s">
        <v>150</v>
      </c>
      <c r="B41" s="51" t="s">
        <v>101</v>
      </c>
      <c r="C41" s="18" t="s">
        <v>299</v>
      </c>
      <c r="D41" s="38"/>
      <c r="E41" s="38"/>
      <c r="F41" s="39">
        <v>240</v>
      </c>
      <c r="G41" s="49"/>
      <c r="H41" s="29"/>
    </row>
    <row r="42" spans="1:8" ht="90">
      <c r="A42" s="50" t="s">
        <v>150</v>
      </c>
      <c r="B42" s="51" t="s">
        <v>105</v>
      </c>
      <c r="C42" s="18" t="s">
        <v>300</v>
      </c>
      <c r="D42" s="38"/>
      <c r="E42" s="38"/>
      <c r="F42" s="39">
        <v>200</v>
      </c>
      <c r="G42" s="49"/>
      <c r="H42" s="29"/>
    </row>
    <row r="43" spans="1:8" ht="165">
      <c r="A43" s="50" t="s">
        <v>150</v>
      </c>
      <c r="B43" s="51" t="s">
        <v>109</v>
      </c>
      <c r="C43" s="38" t="s">
        <v>301</v>
      </c>
      <c r="D43" s="38"/>
      <c r="E43" s="38"/>
      <c r="F43" s="39">
        <v>0</v>
      </c>
      <c r="G43" s="49"/>
      <c r="H43" s="29"/>
    </row>
    <row r="44" spans="1:8" ht="105">
      <c r="A44" s="50" t="s">
        <v>150</v>
      </c>
      <c r="B44" s="51" t="s">
        <v>113</v>
      </c>
      <c r="C44" s="38" t="s">
        <v>302</v>
      </c>
      <c r="D44" s="38"/>
      <c r="E44" s="38"/>
      <c r="F44" s="39">
        <v>44900</v>
      </c>
      <c r="G44" s="49"/>
      <c r="H44" s="29"/>
    </row>
    <row r="45" spans="1:8" ht="195">
      <c r="A45" s="50" t="s">
        <v>151</v>
      </c>
      <c r="B45" s="51" t="s">
        <v>97</v>
      </c>
      <c r="C45" s="38" t="s">
        <v>303</v>
      </c>
      <c r="D45" s="38"/>
      <c r="E45" s="38"/>
      <c r="F45" s="39">
        <v>57800</v>
      </c>
      <c r="G45" s="49"/>
      <c r="H45" s="29"/>
    </row>
    <row r="46" spans="1:8" ht="30">
      <c r="A46" s="50" t="s">
        <v>152</v>
      </c>
      <c r="B46" s="51"/>
      <c r="C46" s="18"/>
      <c r="D46" s="38"/>
      <c r="E46" s="38"/>
      <c r="F46" s="28"/>
      <c r="G46" s="49"/>
      <c r="H46" s="29"/>
    </row>
    <row r="47" spans="1:8" ht="60">
      <c r="A47" s="50" t="s">
        <v>153</v>
      </c>
      <c r="B47" s="51"/>
      <c r="C47" s="18"/>
      <c r="D47" s="38"/>
      <c r="E47" s="38"/>
      <c r="F47" s="28"/>
      <c r="G47" s="49"/>
      <c r="H47" s="29"/>
    </row>
    <row r="48" spans="1:8" ht="30">
      <c r="A48" s="50" t="s">
        <v>242</v>
      </c>
      <c r="B48" s="51"/>
      <c r="C48" s="18"/>
      <c r="D48" s="38"/>
      <c r="E48" s="38"/>
      <c r="F48" s="28"/>
      <c r="G48" s="49"/>
      <c r="H48" s="29"/>
    </row>
    <row r="49" spans="1:8">
      <c r="A49" s="50" t="s">
        <v>155</v>
      </c>
      <c r="B49" s="51" t="s">
        <v>85</v>
      </c>
      <c r="C49" s="57">
        <v>4.3499999999999997E-2</v>
      </c>
      <c r="D49" s="38"/>
      <c r="E49" s="38"/>
      <c r="F49" s="28">
        <v>13115.28</v>
      </c>
      <c r="G49" s="49"/>
      <c r="H49" s="29"/>
    </row>
    <row r="50" spans="1:8">
      <c r="A50" s="50" t="s">
        <v>155</v>
      </c>
      <c r="B50" s="51" t="s">
        <v>89</v>
      </c>
      <c r="C50" s="57">
        <v>4.3499999999999997E-2</v>
      </c>
      <c r="D50" s="38"/>
      <c r="E50" s="38"/>
      <c r="F50" s="28">
        <v>13115.28</v>
      </c>
      <c r="G50" s="49"/>
      <c r="H50" s="29"/>
    </row>
    <row r="51" spans="1:8">
      <c r="A51" s="50" t="s">
        <v>155</v>
      </c>
      <c r="B51" s="51" t="s">
        <v>97</v>
      </c>
      <c r="C51" s="57">
        <v>4.3499999999999997E-2</v>
      </c>
      <c r="D51" s="38"/>
      <c r="E51" s="38"/>
      <c r="F51" s="28">
        <v>10705.79</v>
      </c>
      <c r="G51" s="49"/>
      <c r="H51" s="29"/>
    </row>
    <row r="52" spans="1:8">
      <c r="A52" s="50" t="s">
        <v>155</v>
      </c>
      <c r="B52" s="51" t="s">
        <v>101</v>
      </c>
      <c r="C52" s="57">
        <v>4.3499999999999997E-2</v>
      </c>
      <c r="D52" s="38"/>
      <c r="E52" s="38"/>
      <c r="F52" s="28">
        <v>7825.16</v>
      </c>
      <c r="G52" s="49"/>
      <c r="H52" s="29"/>
    </row>
    <row r="53" spans="1:8">
      <c r="A53" s="50" t="s">
        <v>155</v>
      </c>
      <c r="B53" s="51" t="s">
        <v>105</v>
      </c>
      <c r="C53" s="57">
        <v>4.3499999999999997E-2</v>
      </c>
      <c r="D53" s="38"/>
      <c r="E53" s="38"/>
      <c r="F53" s="28">
        <v>7825.16</v>
      </c>
      <c r="G53" s="49"/>
      <c r="H53" s="29"/>
    </row>
    <row r="54" spans="1:8">
      <c r="A54" s="50" t="s">
        <v>155</v>
      </c>
      <c r="B54" s="51" t="s">
        <v>109</v>
      </c>
      <c r="C54" s="57">
        <v>4.3499999999999997E-2</v>
      </c>
      <c r="D54" s="38"/>
      <c r="E54" s="38"/>
      <c r="F54" s="28">
        <v>7825.16</v>
      </c>
      <c r="G54" s="49"/>
      <c r="H54" s="29"/>
    </row>
    <row r="55" spans="1:8">
      <c r="A55" s="50" t="s">
        <v>155</v>
      </c>
      <c r="B55" s="51" t="s">
        <v>113</v>
      </c>
      <c r="C55" s="57">
        <v>4.3499999999999997E-2</v>
      </c>
      <c r="D55" s="38"/>
      <c r="E55" s="38"/>
      <c r="F55" s="28">
        <v>7825.16</v>
      </c>
      <c r="G55" s="49"/>
      <c r="H55" s="29"/>
    </row>
    <row r="56" spans="1:8" ht="15.75">
      <c r="A56" s="11" t="s">
        <v>68</v>
      </c>
      <c r="B56" s="11"/>
      <c r="C56" s="18"/>
      <c r="D56" s="18"/>
      <c r="E56" s="18"/>
      <c r="F56" s="58">
        <f>SUM(F10:F55)</f>
        <v>1694703.9999999998</v>
      </c>
      <c r="G56" s="12"/>
      <c r="H56" s="12"/>
    </row>
  </sheetData>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B13"/>
  <sheetViews>
    <sheetView topLeftCell="A5" workbookViewId="0">
      <selection activeCell="B13" sqref="B13"/>
    </sheetView>
  </sheetViews>
  <sheetFormatPr defaultColWidth="8.85546875" defaultRowHeight="15"/>
  <cols>
    <col min="1" max="1" width="40.140625" customWidth="1"/>
    <col min="2" max="2" width="38.42578125" customWidth="1"/>
  </cols>
  <sheetData>
    <row r="1" spans="1:2" ht="27.75">
      <c r="A1" s="20" t="s">
        <v>304</v>
      </c>
    </row>
    <row r="2" spans="1:2" ht="15.75">
      <c r="A2" s="86" t="s">
        <v>27</v>
      </c>
    </row>
    <row r="3" spans="1:2" ht="15.75">
      <c r="A3" s="86" t="s">
        <v>2</v>
      </c>
    </row>
    <row r="4" spans="1:2" ht="15.75">
      <c r="A4" s="86" t="s">
        <v>305</v>
      </c>
    </row>
    <row r="5" spans="1:2" ht="31.5" customHeight="1">
      <c r="A5" s="5" t="s">
        <v>306</v>
      </c>
      <c r="B5" s="5" t="s">
        <v>307</v>
      </c>
    </row>
    <row r="6" spans="1:2" ht="15.75">
      <c r="A6" s="6" t="s">
        <v>308</v>
      </c>
      <c r="B6" s="6" t="str">
        <f>Table1[[#This Row],[Please Type LEA Information Below]]</f>
        <v xml:space="preserve">Stockton Unified School District </v>
      </c>
    </row>
    <row r="7" spans="1:2" ht="15.75">
      <c r="A7" s="6" t="s">
        <v>309</v>
      </c>
      <c r="B7" s="30">
        <v>5194104</v>
      </c>
    </row>
    <row r="8" spans="1:2" ht="15.75">
      <c r="A8" s="6" t="s">
        <v>310</v>
      </c>
      <c r="B8" s="6" t="s">
        <v>311</v>
      </c>
    </row>
    <row r="9" spans="1:2" ht="15.75">
      <c r="A9" s="6" t="s">
        <v>312</v>
      </c>
      <c r="B9" s="112"/>
    </row>
    <row r="10" spans="1:2" ht="15.75">
      <c r="A10" s="6" t="s">
        <v>313</v>
      </c>
      <c r="B10" s="6" t="s">
        <v>314</v>
      </c>
    </row>
    <row r="11" spans="1:2" ht="15.75">
      <c r="A11" s="6" t="s">
        <v>315</v>
      </c>
      <c r="B11" s="112"/>
    </row>
    <row r="12" spans="1:2" ht="15.75">
      <c r="A12" s="27" t="s">
        <v>316</v>
      </c>
      <c r="B12" s="6" t="s">
        <v>317</v>
      </c>
    </row>
    <row r="13" spans="1:2" ht="15.75">
      <c r="A13" s="27" t="s">
        <v>318</v>
      </c>
      <c r="B13" s="112"/>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AA84709EA23284CAA391E0C4B2B831D" ma:contentTypeVersion="11" ma:contentTypeDescription="Create a new document." ma:contentTypeScope="" ma:versionID="d26458729ec9bec591e779350b10986f">
  <xsd:schema xmlns:xsd="http://www.w3.org/2001/XMLSchema" xmlns:xs="http://www.w3.org/2001/XMLSchema" xmlns:p="http://schemas.microsoft.com/office/2006/metadata/properties" xmlns:ns2="71ffa928-4a0e-4b67-b2bd-4c002b649a72" xmlns:ns3="12e4d98c-038e-4f39-978b-4216aa1c07fe" targetNamespace="http://schemas.microsoft.com/office/2006/metadata/properties" ma:root="true" ma:fieldsID="02b6796f3409aec7869fa71e586946d0" ns2:_="" ns3:_="">
    <xsd:import namespace="71ffa928-4a0e-4b67-b2bd-4c002b649a72"/>
    <xsd:import namespace="12e4d98c-038e-4f39-978b-4216aa1c07f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ffa928-4a0e-4b67-b2bd-4c002b649a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2e4d98c-038e-4f39-978b-4216aa1c07f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1DD681B-6646-441A-B37D-4B9199C479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ffa928-4a0e-4b67-b2bd-4c002b649a72"/>
    <ds:schemaRef ds:uri="12e4d98c-038e-4f39-978b-4216aa1c07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D3E49BB-D6E5-4BB7-A1B7-9EEFD4CDDED4}">
  <ds:schemaRefs>
    <ds:schemaRef ds:uri="http://schemas.microsoft.com/sharepoint/v3/contenttype/forms"/>
  </ds:schemaRefs>
</ds:datastoreItem>
</file>

<file path=customXml/itemProps3.xml><?xml version="1.0" encoding="utf-8"?>
<ds:datastoreItem xmlns:ds="http://schemas.openxmlformats.org/officeDocument/2006/customXml" ds:itemID="{670B1A9D-9703-4ED0-B461-63A10EE27732}">
  <ds:schemaRefs>
    <ds:schemaRef ds:uri="71ffa928-4a0e-4b67-b2bd-4c002b649a72"/>
    <ds:schemaRef ds:uri="http://www.w3.org/XML/1998/namespace"/>
    <ds:schemaRef ds:uri="http://purl.org/dc/dcmitype/"/>
    <ds:schemaRef ds:uri="http://purl.org/dc/elements/1.1/"/>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12e4d98c-038e-4f39-978b-4216aa1c07fe"/>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1. Instructions</vt:lpstr>
      <vt:lpstr>2. LEA Information</vt:lpstr>
      <vt:lpstr>3. Proposed Budget Revision</vt:lpstr>
      <vt:lpstr>4. Planning Year Budget Narrat.</vt:lpstr>
      <vt:lpstr>5. Y1 Budget Narrative</vt:lpstr>
      <vt:lpstr>6. Y2 Budget Narrative</vt:lpstr>
      <vt:lpstr>7. Y3 Budget Narrative</vt:lpstr>
      <vt:lpstr>8. Form Approval</vt:lpstr>
      <vt:lpstr>'4. Planning Year Budget Narrat.'!Print_Area</vt:lpstr>
      <vt:lpstr>'5. Y1 Budget Narrative'!Print_Area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2015-06-05T18:17:20Z</dcterms:created>
  <dcterms:modified xsi:type="dcterms:W3CDTF">2022-10-07T16:03:45Z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0x0101001AA84709EA23284CAA391E0C4B2B831D</vt:lpwstr>
  </property>
</Properties>
</file>